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se.haglund\Downloads\"/>
    </mc:Choice>
  </mc:AlternateContent>
  <bookViews>
    <workbookView xWindow="0" yWindow="0" windowWidth="13800" windowHeight="4104"/>
  </bookViews>
  <sheets>
    <sheet name="Excel-verktyg" sheetId="10" r:id="rId1"/>
    <sheet name="Beskrivning" sheetId="4" r:id="rId2"/>
    <sheet name="Sammanfattning" sheetId="1" r:id="rId3"/>
    <sheet name="1. Samla in underlag" sheetId="9" r:id="rId4"/>
    <sheet name="2. Beräkna energiprestanda" sheetId="5" r:id="rId5"/>
    <sheet name="3. Åtgärder" sheetId="7" r:id="rId6"/>
    <sheet name="4. Analys" sheetId="8" r:id="rId7"/>
  </sheets>
  <calcPr calcId="152511"/>
</workbook>
</file>

<file path=xl/calcChain.xml><?xml version="1.0" encoding="utf-8"?>
<calcChain xmlns="http://schemas.openxmlformats.org/spreadsheetml/2006/main">
  <c r="E56" i="1" l="1"/>
  <c r="E55" i="1"/>
  <c r="D56" i="1"/>
  <c r="C56" i="1"/>
  <c r="F64" i="1"/>
  <c r="F63" i="1"/>
  <c r="F61" i="1"/>
  <c r="E64" i="1"/>
  <c r="E63" i="1"/>
  <c r="E61" i="1"/>
  <c r="D64" i="1"/>
  <c r="D63" i="1"/>
  <c r="D61" i="1"/>
  <c r="C64" i="1"/>
  <c r="C63" i="1"/>
  <c r="C61" i="1"/>
  <c r="B61" i="1"/>
  <c r="E17" i="8"/>
  <c r="E18" i="8" s="1"/>
  <c r="D17" i="8"/>
  <c r="E21" i="8" l="1"/>
  <c r="E62" i="1"/>
  <c r="E65" i="1" l="1"/>
  <c r="D18" i="8" l="1"/>
  <c r="D62" i="1" s="1"/>
  <c r="C17" i="8"/>
  <c r="C18" i="8" s="1"/>
  <c r="B17" i="8"/>
  <c r="B18" i="8" s="1"/>
  <c r="B6" i="1"/>
  <c r="B64" i="1"/>
  <c r="B63" i="1"/>
  <c r="B10" i="8"/>
  <c r="E22" i="8" s="1"/>
  <c r="E66" i="1" s="1"/>
  <c r="C62" i="1" l="1"/>
  <c r="F18" i="8"/>
  <c r="F62" i="1" s="1"/>
  <c r="D21" i="8"/>
  <c r="C21" i="8"/>
  <c r="B62" i="1"/>
  <c r="B21" i="8"/>
  <c r="B22" i="8" s="1"/>
  <c r="B56" i="1"/>
  <c r="D55" i="1"/>
  <c r="C55" i="1"/>
  <c r="B55" i="1"/>
  <c r="B20" i="1"/>
  <c r="B19" i="1"/>
  <c r="B18" i="1"/>
  <c r="B17" i="1"/>
  <c r="B14" i="1"/>
  <c r="B13" i="1"/>
  <c r="B12" i="1"/>
  <c r="B11" i="1"/>
  <c r="C41" i="1"/>
  <c r="B41" i="1"/>
  <c r="C40" i="1"/>
  <c r="B40" i="1"/>
  <c r="C16" i="5"/>
  <c r="G82" i="5" s="1"/>
  <c r="C17" i="5"/>
  <c r="G83" i="5" s="1"/>
  <c r="C18" i="5"/>
  <c r="G84" i="5" s="1"/>
  <c r="C19" i="5"/>
  <c r="G85" i="5" s="1"/>
  <c r="C20" i="5"/>
  <c r="G86" i="5" s="1"/>
  <c r="C21" i="5"/>
  <c r="G87" i="5" s="1"/>
  <c r="C22" i="5"/>
  <c r="G88" i="5" s="1"/>
  <c r="C23" i="5"/>
  <c r="G89" i="5" s="1"/>
  <c r="C24" i="5"/>
  <c r="G90" i="5" s="1"/>
  <c r="C15" i="5"/>
  <c r="G81" i="5" s="1"/>
  <c r="C14" i="5"/>
  <c r="G80" i="5" s="1"/>
  <c r="C13" i="5"/>
  <c r="G79" i="5" s="1"/>
  <c r="B17" i="5"/>
  <c r="F83" i="5" s="1"/>
  <c r="B18" i="5"/>
  <c r="F84" i="5" s="1"/>
  <c r="B19" i="5"/>
  <c r="F85" i="5" s="1"/>
  <c r="B20" i="5"/>
  <c r="F86" i="5" s="1"/>
  <c r="B21" i="5"/>
  <c r="F87" i="5" s="1"/>
  <c r="B22" i="5"/>
  <c r="F88" i="5" s="1"/>
  <c r="B23" i="5"/>
  <c r="F89" i="5" s="1"/>
  <c r="B24" i="5"/>
  <c r="F90" i="5" s="1"/>
  <c r="B16" i="5"/>
  <c r="F82" i="5" s="1"/>
  <c r="B15" i="5"/>
  <c r="F81" i="5" s="1"/>
  <c r="B14" i="5"/>
  <c r="G82" i="9"/>
  <c r="F82" i="9"/>
  <c r="B13" i="5"/>
  <c r="F79" i="5" s="1"/>
  <c r="B104" i="9"/>
  <c r="C104" i="9"/>
  <c r="B82" i="9"/>
  <c r="C82" i="9"/>
  <c r="B40" i="9"/>
  <c r="C40" i="9"/>
  <c r="B61" i="9"/>
  <c r="C61" i="9"/>
  <c r="F80" i="5"/>
  <c r="B25" i="1"/>
  <c r="B24" i="1"/>
  <c r="B23" i="1"/>
  <c r="B214" i="5"/>
  <c r="D150" i="5"/>
  <c r="B150" i="5"/>
  <c r="B79" i="5"/>
  <c r="C81" i="5"/>
  <c r="C82" i="5"/>
  <c r="C83" i="5"/>
  <c r="C84" i="5"/>
  <c r="C85" i="5"/>
  <c r="C86" i="5"/>
  <c r="C87" i="5"/>
  <c r="C88" i="5"/>
  <c r="C89" i="5"/>
  <c r="C90" i="5"/>
  <c r="C80" i="5"/>
  <c r="C79" i="5"/>
  <c r="B81" i="5"/>
  <c r="B82" i="5"/>
  <c r="B83" i="5"/>
  <c r="B84" i="5"/>
  <c r="B85" i="5"/>
  <c r="B86" i="5"/>
  <c r="B87" i="5"/>
  <c r="B88" i="5"/>
  <c r="B89" i="5"/>
  <c r="B90" i="5"/>
  <c r="B80" i="5"/>
  <c r="B70" i="5"/>
  <c r="C47" i="5" l="1"/>
  <c r="B47" i="5"/>
  <c r="B207" i="5" s="1"/>
  <c r="B38" i="1"/>
  <c r="B32" i="1"/>
  <c r="B35" i="1"/>
  <c r="B36" i="1"/>
  <c r="C38" i="1"/>
  <c r="C32" i="1"/>
  <c r="C35" i="1"/>
  <c r="C36" i="1"/>
  <c r="C207" i="5"/>
  <c r="B48" i="1"/>
  <c r="D65" i="1"/>
  <c r="D22" i="8"/>
  <c r="D66" i="1" s="1"/>
  <c r="C22" i="8"/>
  <c r="C66" i="1" s="1"/>
  <c r="C65" i="1"/>
  <c r="F21" i="8"/>
  <c r="C122" i="5"/>
  <c r="C123" i="5"/>
  <c r="B122" i="5"/>
  <c r="B123" i="5"/>
  <c r="B66" i="1"/>
  <c r="B65" i="1"/>
  <c r="C39" i="1"/>
  <c r="C25" i="5"/>
  <c r="B25" i="5"/>
  <c r="F91" i="5"/>
  <c r="G91" i="5"/>
  <c r="B39" i="1" l="1"/>
  <c r="C34" i="1"/>
  <c r="B34" i="1"/>
  <c r="F122" i="5"/>
  <c r="F22" i="8"/>
  <c r="F66" i="1" s="1"/>
  <c r="F65" i="1"/>
  <c r="H141" i="5"/>
  <c r="H138" i="5"/>
  <c r="H134" i="5"/>
  <c r="G142" i="5"/>
  <c r="G138" i="5"/>
  <c r="G134" i="5"/>
  <c r="H137" i="5"/>
  <c r="G141" i="5"/>
  <c r="H139" i="5"/>
  <c r="H135" i="5"/>
  <c r="H131" i="5"/>
  <c r="G139" i="5"/>
  <c r="G135" i="5"/>
  <c r="G131" i="5"/>
  <c r="H142" i="5"/>
  <c r="H133" i="5"/>
  <c r="G137" i="5"/>
  <c r="E148" i="5"/>
  <c r="H140" i="5"/>
  <c r="H136" i="5"/>
  <c r="H132" i="5"/>
  <c r="G140" i="5"/>
  <c r="G136" i="5"/>
  <c r="G132" i="5"/>
  <c r="G133" i="5"/>
  <c r="C142" i="5"/>
  <c r="C138" i="5"/>
  <c r="C134" i="5"/>
  <c r="B142" i="5"/>
  <c r="B138" i="5"/>
  <c r="B134" i="5"/>
  <c r="C141" i="5"/>
  <c r="B137" i="5"/>
  <c r="C148" i="5"/>
  <c r="C139" i="5"/>
  <c r="C135" i="5"/>
  <c r="C131" i="5"/>
  <c r="B139" i="5"/>
  <c r="B135" i="5"/>
  <c r="B131" i="5"/>
  <c r="C137" i="5"/>
  <c r="B141" i="5"/>
  <c r="C140" i="5"/>
  <c r="C136" i="5"/>
  <c r="C132" i="5"/>
  <c r="B140" i="5"/>
  <c r="B136" i="5"/>
  <c r="B132" i="5"/>
  <c r="C133" i="5"/>
  <c r="B133" i="5"/>
  <c r="G122" i="5"/>
  <c r="B149" i="5" l="1"/>
  <c r="C149" i="5" s="1"/>
  <c r="C150" i="5" s="1"/>
  <c r="D137" i="5"/>
  <c r="B189" i="5" s="1"/>
  <c r="D132" i="5"/>
  <c r="B184" i="5" s="1"/>
  <c r="D139" i="5"/>
  <c r="B191" i="5" s="1"/>
  <c r="D131" i="5"/>
  <c r="B183" i="5" s="1"/>
  <c r="D134" i="5"/>
  <c r="B186" i="5" s="1"/>
  <c r="D136" i="5"/>
  <c r="D135" i="5"/>
  <c r="B187" i="5" s="1"/>
  <c r="D141" i="5"/>
  <c r="B193" i="5" s="1"/>
  <c r="D138" i="5"/>
  <c r="B190" i="5" s="1"/>
  <c r="D142" i="5"/>
  <c r="B194" i="5" s="1"/>
  <c r="D149" i="5"/>
  <c r="E149" i="5" s="1"/>
  <c r="E150" i="5" s="1"/>
  <c r="I142" i="5"/>
  <c r="C194" i="5" s="1"/>
  <c r="I138" i="5"/>
  <c r="C190" i="5" s="1"/>
  <c r="I134" i="5"/>
  <c r="C186" i="5" s="1"/>
  <c r="I137" i="5"/>
  <c r="C189" i="5" s="1"/>
  <c r="I133" i="5"/>
  <c r="C185" i="5" s="1"/>
  <c r="I139" i="5"/>
  <c r="C191" i="5" s="1"/>
  <c r="I135" i="5"/>
  <c r="C187" i="5" s="1"/>
  <c r="I131" i="5"/>
  <c r="C183" i="5" s="1"/>
  <c r="I140" i="5"/>
  <c r="C192" i="5" s="1"/>
  <c r="I136" i="5"/>
  <c r="C188" i="5" s="1"/>
  <c r="I132" i="5"/>
  <c r="C184" i="5" s="1"/>
  <c r="I141" i="5"/>
  <c r="C193" i="5" s="1"/>
  <c r="B188" i="5"/>
  <c r="D140" i="5"/>
  <c r="B192" i="5" s="1"/>
  <c r="D133" i="5"/>
  <c r="B185" i="5" s="1"/>
  <c r="B195" i="5" l="1"/>
  <c r="B206" i="5" s="1"/>
  <c r="B208" i="5" s="1"/>
  <c r="C195" i="5"/>
  <c r="C206" i="5" s="1"/>
  <c r="C208" i="5" s="1"/>
  <c r="B210" i="5" l="1"/>
  <c r="B46" i="1" l="1"/>
  <c r="B212" i="5"/>
  <c r="B47" i="1" l="1"/>
  <c r="B49" i="1" s="1"/>
</calcChain>
</file>

<file path=xl/sharedStrings.xml><?xml version="1.0" encoding="utf-8"?>
<sst xmlns="http://schemas.openxmlformats.org/spreadsheetml/2006/main" count="544" uniqueCount="228">
  <si>
    <t>Atemp</t>
  </si>
  <si>
    <t>Tappvarmvatten</t>
  </si>
  <si>
    <t>Kallvatten</t>
  </si>
  <si>
    <t>Fastighetsel</t>
  </si>
  <si>
    <t>Hushållsel</t>
  </si>
  <si>
    <t>Energiprestanda</t>
  </si>
  <si>
    <t>Underhållskostnad</t>
  </si>
  <si>
    <t>Driftkostnad</t>
  </si>
  <si>
    <t>Livslängd</t>
  </si>
  <si>
    <t>Energibesparing</t>
  </si>
  <si>
    <t>Åtgärd 1</t>
  </si>
  <si>
    <t>kr</t>
  </si>
  <si>
    <t>kr/år</t>
  </si>
  <si>
    <t>år</t>
  </si>
  <si>
    <t>%</t>
  </si>
  <si>
    <t>Annuitetsfaktor</t>
  </si>
  <si>
    <t>Annuitet</t>
  </si>
  <si>
    <t>Årlig kostnad</t>
  </si>
  <si>
    <t>Nusummefaktor</t>
  </si>
  <si>
    <t>Kalkylränta</t>
  </si>
  <si>
    <t>Energiprisökning</t>
  </si>
  <si>
    <t>Kalkylperiod</t>
  </si>
  <si>
    <t>Investeringskostnad</t>
  </si>
  <si>
    <t>kr/kWh</t>
  </si>
  <si>
    <t>Åtgärd 2</t>
  </si>
  <si>
    <t>Åtgärdspaket</t>
  </si>
  <si>
    <t>3. ÅTGÄRDER</t>
  </si>
  <si>
    <t>4. ANALYS</t>
  </si>
  <si>
    <t>kWh/år</t>
  </si>
  <si>
    <r>
      <t>kWh/m</t>
    </r>
    <r>
      <rPr>
        <vertAlign val="superscript"/>
        <sz val="11"/>
        <color theme="1"/>
        <rFont val="Arial"/>
        <family val="2"/>
        <scheme val="minor"/>
      </rPr>
      <t xml:space="preserve">2 </t>
    </r>
    <r>
      <rPr>
        <sz val="11"/>
        <color theme="1"/>
        <rFont val="Arial"/>
        <family val="2"/>
        <scheme val="minor"/>
      </rPr>
      <t>Atemp och år</t>
    </r>
  </si>
  <si>
    <r>
      <t>m</t>
    </r>
    <r>
      <rPr>
        <vertAlign val="superscript"/>
        <sz val="11"/>
        <color theme="1"/>
        <rFont val="Arial"/>
        <family val="2"/>
        <scheme val="minor"/>
      </rPr>
      <t>2</t>
    </r>
  </si>
  <si>
    <r>
      <t>m</t>
    </r>
    <r>
      <rPr>
        <vertAlign val="superscript"/>
        <sz val="11"/>
        <color theme="1"/>
        <rFont val="Arial"/>
        <family val="2"/>
        <scheme val="minor"/>
      </rPr>
      <t>3</t>
    </r>
  </si>
  <si>
    <t>Total kostnad (LCC)</t>
  </si>
  <si>
    <t>Kalkylperioden sätts ofta till samma som brukstiden, alltså den tid som investeringen kommer att vara i bruk. Vid en lång kalkylperiod blir den årliga kapitalkostnaden låg medan en kort kalkylperiod ger en hög kapitalkostnad. För långa kalkylperioder medför ovissheter då det är svårt att förutspå hur framtiden kommer att se ut.</t>
  </si>
  <si>
    <t>Fjärrvärme</t>
  </si>
  <si>
    <t>Specifik energianvändning</t>
  </si>
  <si>
    <t>1. SAMLA IN UNDERLAG</t>
  </si>
  <si>
    <t>1.2 Inventering</t>
  </si>
  <si>
    <t>4.1 Energibesparing</t>
  </si>
  <si>
    <t>5. BESLUTSUNDERLAG</t>
  </si>
  <si>
    <t>E-signaturmetoden</t>
  </si>
  <si>
    <t>Mått på hur stor energianvändningen är, mäts i enheten kWh/m2 Atemp per år. För att beräkna energiprestandan divideras den specifika energianvändningen med byggnadens area mätt i Atemp.</t>
  </si>
  <si>
    <t>Energiprestandakrav</t>
  </si>
  <si>
    <t>2. BERÄKNA ENERGIPRESTANDA</t>
  </si>
  <si>
    <t>Värmeanvändning</t>
  </si>
  <si>
    <t>Driftkostnader är regelbundna kostnader som krävs för att upprätthålla fastighetens grundläggande funktioner, exempelvis värme-, vatten- och elkostnader. Genom att använda ett energiberäkningsprogram kan framtida driftkostnader uppskattas.</t>
  </si>
  <si>
    <t>Simuleringsprogram</t>
  </si>
  <si>
    <t xml:space="preserve">Annuitet innebär att en investeringskostnad delas upp till lika stora årliga kostnader under kalkylperioden. Genom att använda annuitetsmetoden kan åtgärder med olika livslängder jämföras med varandra. En annuitet beräknas genom att multiplicera investeringskostnaden med annuitetsfaktorn. Annuitetsfaktorn beräknas eller avläses från en tabell utifrån den valda kalkylräntan och livslängden. </t>
  </si>
  <si>
    <t>Livscykelkostnad</t>
  </si>
  <si>
    <t>Nusummefaktorn kan beräknas eller avläsas från en tabell. Den beror på kalkylräntan och livslängden. Nusummefaktorn används för att räkna om framtida årliga kostnader till ett nuvärde.</t>
  </si>
  <si>
    <t>Med kallvatten menas det inkommande kallvattnet till byggnaden. Temperaturer och priser går att få från Uppsala vatten.</t>
  </si>
  <si>
    <t>Atemp boarea</t>
  </si>
  <si>
    <t>Atemp lokalarea</t>
  </si>
  <si>
    <t>Verksamhetsel</t>
  </si>
  <si>
    <t>Inflation</t>
  </si>
  <si>
    <t>Inflationen sätts till 2 %.</t>
  </si>
  <si>
    <t>–Energi</t>
  </si>
  <si>
    <t>–Volym</t>
  </si>
  <si>
    <t>Versamhetsel</t>
  </si>
  <si>
    <t>År 1</t>
  </si>
  <si>
    <t>År 2</t>
  </si>
  <si>
    <r>
      <rPr>
        <sz val="11"/>
        <color theme="1"/>
        <rFont val="Calibri"/>
        <family val="2"/>
      </rPr>
      <t>Δ</t>
    </r>
    <r>
      <rPr>
        <sz val="11"/>
        <color theme="1"/>
        <rFont val="Arial"/>
        <family val="2"/>
        <scheme val="minor"/>
      </rPr>
      <t>°C</t>
    </r>
  </si>
  <si>
    <t>Åtgärd 3</t>
  </si>
  <si>
    <t xml:space="preserve"> Åtgärd 3</t>
  </si>
  <si>
    <t>Ny energiprestanda</t>
  </si>
  <si>
    <t>Livslängden ska ange hur länge investeringen kommer att vara i bruk. I de fall en investering består av sammansatta åtgärder med olika livslängder delas investeringen upp mellan åtgärderna. Sedan beräknas annuiteten (årliga kostnaden) var för sig. För att få den totala kostnaden adderas sedan annuiteterna.</t>
  </si>
  <si>
    <t>Tappvarmvatten innebär det varmvatten som tappas ur kranar, duschar m.m. Tappvarmvattenanvändningen kan antingen mätas med energimätare eller beräknas utifrån uppmätt volymflöde och kall- och varmvattentemperaturer. Varmvattentemperaturen kan antingen mätas i den befintliga byggnaden eller uppskattas till 55 °C. Volymflödet avläses från webEss.</t>
  </si>
  <si>
    <t>Den energi som används för att värma upp byggnaden. Mätningen ska ske månadsvis för klimatkorrigering.</t>
  </si>
  <si>
    <t>Månad\År</t>
  </si>
  <si>
    <t>Jan</t>
  </si>
  <si>
    <t>Feb</t>
  </si>
  <si>
    <t>Mar</t>
  </si>
  <si>
    <t>Apr</t>
  </si>
  <si>
    <t>Maj</t>
  </si>
  <si>
    <t>Jun</t>
  </si>
  <si>
    <t>Jul</t>
  </si>
  <si>
    <t>Aug</t>
  </si>
  <si>
    <t>Sep</t>
  </si>
  <si>
    <t>Okt</t>
  </si>
  <si>
    <t>Nov</t>
  </si>
  <si>
    <t>Dec</t>
  </si>
  <si>
    <t>SUMMA</t>
  </si>
  <si>
    <t>Fastighetsel [kWh]</t>
  </si>
  <si>
    <t>Månad/år</t>
  </si>
  <si>
    <t>Summa</t>
  </si>
  <si>
    <t>Kallvattentemperatur [°C]</t>
  </si>
  <si>
    <t>Energi tappvarmvatten [kWh]</t>
  </si>
  <si>
    <t>Klimatkorrigering</t>
  </si>
  <si>
    <t>Månad</t>
  </si>
  <si>
    <t>Timmar</t>
  </si>
  <si>
    <t xml:space="preserve">Medel </t>
  </si>
  <si>
    <t>Medelmånadseffekten tappvarmvatten [kW]</t>
  </si>
  <si>
    <r>
      <t>Medelutetemperatur [</t>
    </r>
    <r>
      <rPr>
        <b/>
        <sz val="11"/>
        <color theme="1"/>
        <rFont val="Calibri"/>
        <family val="2"/>
      </rPr>
      <t>°C</t>
    </r>
    <r>
      <rPr>
        <b/>
        <sz val="11"/>
        <color theme="1"/>
        <rFont val="Arial"/>
        <family val="2"/>
        <scheme val="minor"/>
      </rPr>
      <t>]</t>
    </r>
  </si>
  <si>
    <t>Normal 1961-90</t>
  </si>
  <si>
    <t xml:space="preserve">Normalår (C) </t>
  </si>
  <si>
    <t>Uppmätt (B)</t>
  </si>
  <si>
    <t>C/B</t>
  </si>
  <si>
    <t>Klimatkorrigerad energianvändning [MWh]</t>
  </si>
  <si>
    <t xml:space="preserve">Summa </t>
  </si>
  <si>
    <t>Temperatur fås från Uppsala vatten.</t>
  </si>
  <si>
    <t>Medelvärde</t>
  </si>
  <si>
    <t>El</t>
  </si>
  <si>
    <t>Energi för tappvarmvattnet dividerat med antalet timmar varje månad.</t>
  </si>
  <si>
    <t>Energi för värmeanvändningen dividerat med antalet timmar varje månad.</t>
  </si>
  <si>
    <t>Medelmånadseffekten värmeanvändning [kW]</t>
  </si>
  <si>
    <t>Timmar per månad [h]</t>
  </si>
  <si>
    <t>Trendlinje</t>
  </si>
  <si>
    <t>y=ax+b</t>
  </si>
  <si>
    <t>År</t>
  </si>
  <si>
    <t>a</t>
  </si>
  <si>
    <t>b</t>
  </si>
  <si>
    <t>Konstant/År</t>
  </si>
  <si>
    <t>Balanstemperatur</t>
  </si>
  <si>
    <t>x då y är lika med årsmedel av medeleffekten för tappvarmvattnet.</t>
  </si>
  <si>
    <t>Energi för värmeanvändningen multiplicerat med korrigeringsfaktorn C/B.</t>
  </si>
  <si>
    <t>Indata</t>
  </si>
  <si>
    <t>Beräkningar</t>
  </si>
  <si>
    <t>E-signatur</t>
  </si>
  <si>
    <t>x</t>
  </si>
  <si>
    <t>y</t>
  </si>
  <si>
    <t>Variabel</t>
  </si>
  <si>
    <t>Klimatkorrigerad energianvändning</t>
  </si>
  <si>
    <t>Total energianvändning [kWh]</t>
  </si>
  <si>
    <t xml:space="preserve">Energiprestanda </t>
  </si>
  <si>
    <t>Areor</t>
  </si>
  <si>
    <t>kWh/m2 Atemp och år</t>
  </si>
  <si>
    <t xml:space="preserve">Medeleffekten vid den aktuella utetemperaturen och normalårstemperaturen. Korrigeringsfaktorn beräknas genom att dividera C/B. När den uppmätta temperaturen är större eller lika stor som balanstemperaturen sätts korrigeringsfaktorn till 1. </t>
  </si>
  <si>
    <t>Verksamhetsel [kWh]</t>
  </si>
  <si>
    <t>Från webEss. Tidskorrigerad.</t>
  </si>
  <si>
    <t>Enligt BBR:s definition. Fastighetsel från webEss minus verksamhetsel.</t>
  </si>
  <si>
    <t>Ej skottår.</t>
  </si>
  <si>
    <t>Medeltemperatur för varje månad. Normalår kommer från SMHI.</t>
  </si>
  <si>
    <t>Specifikt krav på energiprestanda</t>
  </si>
  <si>
    <t>Minimalt energikrav</t>
  </si>
  <si>
    <t>Åtgärd</t>
  </si>
  <si>
    <t>Beskrivning</t>
  </si>
  <si>
    <t>3.1 Indata för varje åtgärd</t>
  </si>
  <si>
    <t>4.2 Kostnadskalkyl</t>
  </si>
  <si>
    <t>4.2.1 Kalkylförutsättning</t>
  </si>
  <si>
    <t>4.2.2 Annuitetsmetoden</t>
  </si>
  <si>
    <t>4.2.3 Åtgärdspaket</t>
  </si>
  <si>
    <t>INDATA</t>
  </si>
  <si>
    <t>Energipris</t>
  </si>
  <si>
    <t>Kalkylförutsättningar</t>
  </si>
  <si>
    <t>Byggnad</t>
  </si>
  <si>
    <t>Energistatistik</t>
  </si>
  <si>
    <t>ÅTGÄRDER</t>
  </si>
  <si>
    <t>ENERGIPRESTANDA</t>
  </si>
  <si>
    <t>ANALYS</t>
  </si>
  <si>
    <t>Moment</t>
  </si>
  <si>
    <t>2. Beräkna energiprestanda</t>
  </si>
  <si>
    <t>3. Åtgärder</t>
  </si>
  <si>
    <t>4. Analys</t>
  </si>
  <si>
    <t>Kostnadskalkyl</t>
  </si>
  <si>
    <t>1. Samla in underlag</t>
  </si>
  <si>
    <t>Specifikt energikrav</t>
  </si>
  <si>
    <t>Arean av samtliga våningsplan, vindsplan och källarplan för temperaturreglerade utrymmen, avsedda att värmas till mer än 10 ºC, som begränsas av klimatskärmens insida. Area som upptas av innerväggar, öppningar för trappa, schakt och dylikt, inräknas. Area för garage, inom byggnaden i bostadshus eller annan lokalbyggnad än garage, inräknas inte, (BBR 19). Atemp mäts upp från konstruktionsritningar i ritningsarkivet.</t>
  </si>
  <si>
    <t>Utifrån analys av åtgärder kan ett åtgärdspaket sammanställas med de åtgärder som uppfyller energimål samtidigt som de uppfyller den ekonomiska målsättningen.</t>
  </si>
  <si>
    <t>Tappvarmvatten [m3]</t>
  </si>
  <si>
    <t>Tappvarmvatten [°C]</t>
  </si>
  <si>
    <t>Beräknat utifrån kallvattentemperatur, varmvattentemperatur, volymflöde och konstanten 1,176.</t>
  </si>
  <si>
    <t>Klimatdata</t>
  </si>
  <si>
    <t>Hushållsel [kWh]</t>
  </si>
  <si>
    <t>Sammanfattning</t>
  </si>
  <si>
    <t xml:space="preserve">
</t>
  </si>
  <si>
    <t xml:space="preserve">• Hyresgästernas verksamhet och driftstider 
• Driftsinställningar som temperaturbörvärden och drifttider för befintliga system
• Driftpersonals och hyresgästers synpunkter
• Kända drift- och klimatproblem  
• Uppbyggnad av installationstekniska system och huvudflöden
• Vägg-, tak-, grund- och fönsterkonstruktioner
• Arbetssätt och rutiner hos driftansvarig 
• Installerad eleffekt för bland annat belysning, fläktar, pumpar, tvätt- och torkutrustning
• Byggnadstekniska uppgifter om vägg-, tak-, grund- och fönsterkonstruktioner
• Okontrollerade energiflöden, läckage, ofrivillig ventilation samt köldbryggor
• Hyresgästernas upplevelse av inomhusklimatet
  </t>
  </si>
  <si>
    <t>Projekt</t>
  </si>
  <si>
    <t>Fastighet</t>
  </si>
  <si>
    <t xml:space="preserve">Analysmodell för energieffektivisering i samband med förnyelse. Nedan beskrivs de moment som ingår i analysen. Analysen ska följa steg 1-5 i kolumnen till vänster. </t>
  </si>
  <si>
    <t>Fastighetsel (BBR)</t>
  </si>
  <si>
    <t xml:space="preserve">Den gemensamma elanvändningen som används för trapphusbelysning, pumpar, fläktar, ventilationssystem m.m. El som går till tvättstugor, trädgårdsbelysning och motorvärmare ingår inte i BBR:s definition och ska därför inte räknas med utan räknas som verksamhetsel. Fastighetselen beräknas antingen genom att mäta elen till motorvärmare, lycktstolpar och tvättmaskiner samt övrig tvättutrustning i gemensamma tvättstugor. Verksamhetselen dras sedan bort från fastighetselen som går att utläsa i webEss. Ett alternativt sätt är att mäta fastighetselen direkt i byggnaden. Val av metod beror på byggnadens utformning. </t>
  </si>
  <si>
    <t>Inventeringsområden</t>
  </si>
  <si>
    <t xml:space="preserve">Underlag </t>
  </si>
  <si>
    <t>Kalkylräntan reflekterar projektets finansiering och väljs till den ränta som en investering ska förränta för att betraktas som lönsam. Här används den nominella kalkylräntan som inkluderar inflation.</t>
  </si>
  <si>
    <t>Den årliga procentuella ökningen. Energiprisökningen sätts vanligtvis till 2-4 %.</t>
  </si>
  <si>
    <t>Den el som inte räknas in i BBR:s definition av fastighetsel men ingår i webEss mätningar av fastighetselen. Hit räknas el till gemensamma tvättstugor, motorvärmare och lycktstolpar.</t>
  </si>
  <si>
    <t>Den del av Atemp som räknas som boarea. Boarea innebär utrymmen inom en bostad inrättad för vistelse, personlig hygien, förvaring och/eller vård av kläder, förråd med ingång från bostaden samt utrymme för intern kommunikation inom bostaden. Atemp boarea innefattar en större yta än BOA då även trapphus, förråd m.m. ingår.</t>
  </si>
  <si>
    <t>Den del av Atemp som räknas som lokalarea. Lokalarean innebär bruksarea för utrymmen inrättade för annat ändamål än boende, sidofunktioner till boende, byggnadens drift eller allmän kommunikation.</t>
  </si>
  <si>
    <t xml:space="preserve">Klimatkorrigeringsmetod, genomförs antingen manuellt eller med ett beräkningsprogram. Vid manuell beräkning genomförs stegen:  • Beräkna medelmånadseffekt genom att dividera energianvändningen varje månad med antalet dagar varje månad.
• Hämta medelutomhustemperaturen från SMHI.
• Plotta medeleffekten mot medeltemperaturen.
• Dra trendlinje
• Beräkna medelmånadseffekten för tappvarmvattnet på samma sätt.
• Plotta ytterligare en linje med tappvarmvattnet, där linjerna skär varandra fås balanstemperaturen. Från balanstemperaturen dras en horisontell baslinje som representerar tappvarmvattnet.
• Plotta en ny kurva där trendlinjen övergår till baslinjen vid balanstemperaturen. E-signaturen är färdigställd.
• Klimatkorrigeringsfaktorn fås genom att avläsa medeleffekten vid normalårstemperaturen samt den aktuella temperaturen ur E-signaturkurvan. Medeleffekten vid den normala temperaturen divideras sedan med medeleffekten vid den aktuella temperaturen.
• Korrigeringsfaktorn multipliceras med den uppmätta energianvändningen för att få den klimatkorrigerade energianvändningen.
E-signaturmetoden uppdateras kontinuerligt och ska tas fram för varje byggnad. </t>
  </si>
  <si>
    <t>Den specifika energianvändningen fås genom att beräkna medelvärdet av de två senaste kalenderårens klimatkorrigerade energianvändning. Energianvändningen innebär energi för värme, tappvarmvatten och fastighetsel.</t>
  </si>
  <si>
    <t>BBR:s krav för bostäder är 90 kWh/m2 Atemp och år. För lokaler är det 80 kWh/m2 Atemp och år. I det fall en byggnad består av både en lokaldel och en bostadsdel måste därför energiprestandan beräknas utifrån de två olika kraven.                 Energiprestandakrav=(Atemp_BOA∙90+Atemp_LOA∙80)/Atemp gäller vid uppvärmning utan elvärme. Vid uppvärmning med elvärme gäller samma krav för LOA och BOA, nämligen 55 kWh/m2 Atemp och år.</t>
  </si>
  <si>
    <t>Identifiera energieffektiviserande åtgärder utifrån de fel och brister som upptäcktes i moment 1. Beskriv åtgärderna tekniskt.</t>
  </si>
  <si>
    <t>Investeringskostnaden innefattar både materialkostnad och arbetskostnad för att installera åtgärden. Kostnaderna kan uppskattas från exempelvis Wikells sektionsfakta eller REPAB:s faktaböcker, egna erfarenheter, offerter eller budgetar.</t>
  </si>
  <si>
    <t xml:space="preserve">Byggnadens befintliga konstruktionsdelar läggs in i ett energisimuleringsprogram för att beräkna nuvarande energiprestanda och energikostnad. Varje åtgärd läggs till byggnaden för att se vilken förändring det  resulterar i. Åtgärderna läggs även till som ett åtgärdspaket. Programmet visar då om åtgärderna uppfyller uppsatta energimål och vad den nya driftkostnaden blir. </t>
  </si>
  <si>
    <t>Livscykelkostnad innebär den totala kostnaden under en produkts livslängd. Livscykelkostnaden kan beräknas genom att nuvärdesberäkna drift- och underhållskostnader under livslängden och sedan addera med investeringskostnaden.</t>
  </si>
  <si>
    <t>PROJEKT</t>
  </si>
  <si>
    <t>Här sammanfattas indata och resultat. Ingen data skrivas in.</t>
  </si>
  <si>
    <t xml:space="preserve">Här beräknas den befintliga energiprestandan. Ingen data ska fyllas i utan värden från 1. Samla in underlag används. För förklaring se beskrivning. Beräkningen korrigeras ej för skottår. </t>
  </si>
  <si>
    <t xml:space="preserve">Här läggs de åtgärder som har identifierats in. Till varje åtgärd redovisas investeringskostnad och livslängd. För förklaring se beskrivning punkt 3. </t>
  </si>
  <si>
    <t xml:space="preserve">Här läggs kalkylförutsättningar in. Energiprestanda, energibesparing och driftkostnad beräknas med hjälp av simuleringsprogram. Underhållskostnad uppskattas. För förklaring se beskrivning punkt 4. Nusummefaktor, annuitetsfaktor och annuitet beräknas automatiskt. </t>
  </si>
  <si>
    <t xml:space="preserve">• Drift- och underhållsinstruktioner
• Konstruktionsritningar
• VVS-ritningar
• Elritningar
• OVK-protokoll
• Luftflödesprotokoll för ventilationssystem
• Injusteringsprotokoll för värmesystem, kylsystem etc.
• Styr- och övervakningsanläggningar
• Förvaltningsinformation                                                                          • Klimatdata
</t>
  </si>
  <si>
    <t xml:space="preserve">Här fylls insamlad data in i tabellerna. För förklaring se beskrivning. All indata ska ges för de två senaste kalenderåren. </t>
  </si>
  <si>
    <t>Excel-verktyg</t>
  </si>
  <si>
    <t>Samla in underlag</t>
  </si>
  <si>
    <t>Här läggs data in som har samlats in från mätning och inventering. Genom att lägga in data beräknas energiprestanda för byggnaden automatiskt.</t>
  </si>
  <si>
    <t>Beräkna energiprestanda</t>
  </si>
  <si>
    <t>Åtgärder</t>
  </si>
  <si>
    <t>Analys</t>
  </si>
  <si>
    <t xml:space="preserve">I det sista arket analyseras åtgärderna. Kalkylförutsättningar läggs in för att genomföra en kostnadskalkyl. För att genomföra kostnadskalkylen behövs den nya driftkostnaden, underhållskostnaden samt energiprestandan läggas in. Detta kan göras med ett energisimuleringsprogram. Genom att lägga in värdena beräknas annuiteter och den totala livscykelkostnaden automatiskt.  </t>
  </si>
  <si>
    <t xml:space="preserve">Under fliken sammanfattning finns resultat och viktig indata redovisad för att ge en överblick av analysen. </t>
  </si>
  <si>
    <t xml:space="preserve">Här beräknas energiprestandan för byggnaden automatiskt genom att använda indata från Samla in underlag. Energianvändningen klimatkorrigeras med E-signaturmetoden. Beräkningen följer stegen nedan.
1. Medeleffekten för energianvändningen plottas mot medelutetemperaturen och en trendlinje dras. Ytterligare en kurva plottas för medeleffekten för tappvarmvattnet och medelutetemperaturen.
2. Genom Excels inbyggda formler Skärningspunkt och Lutning beräknas trendlinjens ekvation. 
3. Balanstemperaturen beräknas från trendlinjens ekvation och årsmedeleffekten för tappvarmvattnet. 
4. Medelutetemperaturen och normalårstemperaturen sätt in i linjens ekvation för att beräkna konstanterna B och C.  
5. Korrigeringsfaktorn beräknas genom dividera C/B. I de fall medelutetemperaturen är högre än balanstemperaturen blir korrigeringsfaktorn 1 med formeln Om.
6. Energianvändningen multipliceras med korrigeringsfaktorn. Detta görs månadsvis och summeras sedan ihop för den årliga energianvändningen.
7.  Energianvändningen summeras med fastighetselen (enligt BBR) och ett medelvärde beräknas för de två kalenderåren.
8. Energiprestandan beräknas genom att dividera energianvändningen med byggnadens area mätt i Atemp.
</t>
  </si>
  <si>
    <t xml:space="preserve">Här antecknas de identifierade åtgärderna. Till varje åtgärd skrivs investeringskostnad och livslängd in. </t>
  </si>
  <si>
    <t>E-signaturkurvorna tas fram genom att medeleffekterna plottas mot medelutetemperaturen. Trendlinjer dras för värmeanvändningen och tappvarmvattenanvändningen. Där kurvorna skär varandra fås balanstemperaturen fram. Trendlinjen för värmeanvändningen ger en ekvation som presenteras i diagramförklaringen. Ur ekvationen fås värdena a och b där y=a*x+b. Av ekvationen kan balanstemperatur och korrigeringsfaktorn beräknas. Detta görs automatiskt. Utifrån balanstemperaturen och ekvationen genereras en E-signatur.</t>
  </si>
  <si>
    <t>Klimatkorrigerad energianvändning beräknad med E-signaturmetoden + fastighetsel (BBR).</t>
  </si>
  <si>
    <t xml:space="preserve">Fastighetsel (BBR) [kWh] </t>
  </si>
  <si>
    <t>Energi</t>
  </si>
  <si>
    <t>Energiförbrukning [kWh]</t>
  </si>
  <si>
    <t>Tidskorrigerad värmeanvändning, inklusive tappvarmvatten. Avläst från Webess</t>
  </si>
  <si>
    <t>Om ingen temperaturmätning genomförs ansätts temperaturen 55 °C.</t>
  </si>
  <si>
    <t>El som inte ingår i BBR:s definition av fastighetsel. (Motorvärmare, tvättstugor, lycktstolpar)</t>
  </si>
  <si>
    <t>Hämtas från elleverantör eller nätägare.</t>
  </si>
  <si>
    <t>Definieras enligt BBR 19 som el eller annan energi som används för hushållsändamål. Här ingår el som används till hushållsapparater, tvättmaskiner, belysning och annan elektronik i lägenheterna. Hushållselen ingår inte i begreppet energiprestanda men  behövs som indata i energisimuleringsprogram. Data kan hämtas från elleverantör eller nätägare som är Vattenfall.</t>
  </si>
  <si>
    <t>1.1 Energistatistik och mätningar</t>
  </si>
  <si>
    <t>Energianvändning</t>
  </si>
  <si>
    <t xml:space="preserve">Energi för värme och tappvarmvatten. </t>
  </si>
  <si>
    <t>–Medeltemperatur</t>
  </si>
  <si>
    <t>Normalårskorrigerad energianvändning</t>
  </si>
  <si>
    <t>Kostnad för att upprätthålla byggnadens önskade skick.  Underhållskostnaderna uppskattas lättast utifrån egna erfarenheter av liknande projekt/byggnader.</t>
  </si>
  <si>
    <t xml:space="preserve">För att räkna på åtgärdspaket simuleras åtgärderna samtidigt för att få fram energiprestanda och driftkostnad. Åtgärdernas annuiteter beräknas var för sig och adderas sedan till en total annuitet (årlig kostnad). Livscykelkostnaden beräknas på samma sätt som för enskilda åtgärder med den totala annuiteten och den nya driftskostnaden och underhållskostnaden. </t>
  </si>
  <si>
    <t>Tidskorrigerat, avläst från webers</t>
  </si>
  <si>
    <t>Storvreta 3:77</t>
  </si>
  <si>
    <t>Tillägsisolering av ytterväggar</t>
  </si>
  <si>
    <t>Tilläggsisolering av tak</t>
  </si>
  <si>
    <t>Nya portar</t>
  </si>
  <si>
    <t>Omputsning av ytterväggar</t>
  </si>
  <si>
    <t>Åtgärd 4</t>
  </si>
  <si>
    <t>Detta Excel-verktyg ska fungera som ett hjälpmedel för att analysera energieffektiviserande åtgärder i samband med förnyelse. Nedan förklaras de olika Excel-arken och hur de är uppbyggda.</t>
  </si>
  <si>
    <t>Här förklaras de olika delmomenten i energieffektiviseringsanalysen. Beskrivningen är uppdelad och strukturerad i den ordning som momenten ska genomföras. Till varje steg finns en kortfattad beskrivning. I de fall en utförligare förklaring önskas finns den fullständiga rapporten att tillgå.</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</si>
</sst>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13" x14ac:knownFonts="1">
    <font>
      <sz val="11"/>
      <color theme="1"/>
      <name val="Arial"/>
      <family val="2"/>
      <scheme val="minor"/>
    </font>
    <font>
      <b/>
      <sz val="15"/>
      <color theme="3"/>
      <name val="Arial"/>
      <family val="2"/>
      <scheme val="minor"/>
    </font>
    <font>
      <b/>
      <sz val="13"/>
      <color theme="3"/>
      <name val="Arial"/>
      <family val="2"/>
      <scheme val="minor"/>
    </font>
    <font>
      <b/>
      <sz val="11"/>
      <color theme="1"/>
      <name val="Arial"/>
      <family val="2"/>
      <scheme val="minor"/>
    </font>
    <font>
      <vertAlign val="superscript"/>
      <sz val="11"/>
      <color theme="1"/>
      <name val="Arial"/>
      <family val="2"/>
      <scheme val="minor"/>
    </font>
    <font>
      <b/>
      <sz val="11"/>
      <color theme="3"/>
      <name val="Arial"/>
      <family val="2"/>
      <scheme val="minor"/>
    </font>
    <font>
      <sz val="12"/>
      <color theme="1"/>
      <name val="Times New Roman"/>
      <family val="1"/>
    </font>
    <font>
      <sz val="11"/>
      <color theme="1"/>
      <name val="Arial"/>
      <family val="2"/>
      <scheme val="minor"/>
    </font>
    <font>
      <sz val="11"/>
      <color theme="1"/>
      <name val="Calibri"/>
      <family val="2"/>
    </font>
    <font>
      <sz val="10"/>
      <name val="Arial"/>
      <family val="2"/>
    </font>
    <font>
      <sz val="10"/>
      <color rgb="FF000000"/>
      <name val="Arial"/>
      <family val="2"/>
    </font>
    <font>
      <b/>
      <sz val="12"/>
      <color theme="1"/>
      <name val="Arial"/>
      <family val="2"/>
      <scheme val="minor"/>
    </font>
    <font>
      <b/>
      <sz val="11"/>
      <color theme="1"/>
      <name val="Calibri"/>
      <family val="2"/>
    </font>
  </fonts>
  <fills count="3">
    <fill>
      <patternFill patternType="none"/>
    </fill>
    <fill>
      <patternFill patternType="gray125"/>
    </fill>
    <fill>
      <patternFill patternType="solid">
        <fgColor theme="4" tint="0.79998168889431442"/>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ck">
        <color theme="4" tint="0.499984740745262"/>
      </top>
      <bottom/>
      <diagonal/>
    </border>
    <border>
      <left/>
      <right/>
      <top style="medium">
        <color theme="4" tint="0.39997558519241921"/>
      </top>
      <bottom/>
      <diagonal/>
    </border>
    <border>
      <left/>
      <right/>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ck">
        <color theme="4"/>
      </top>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 fillId="0" borderId="1" applyNumberFormat="0" applyFill="0" applyAlignment="0" applyProtection="0"/>
    <xf numFmtId="0" fontId="2" fillId="0" borderId="2" applyNumberFormat="0" applyFill="0" applyAlignment="0" applyProtection="0"/>
    <xf numFmtId="0" fontId="5" fillId="0" borderId="3" applyNumberFormat="0" applyFill="0" applyAlignment="0" applyProtection="0"/>
    <xf numFmtId="0" fontId="7" fillId="2" borderId="0" applyNumberFormat="0" applyBorder="0" applyAlignment="0" applyProtection="0"/>
    <xf numFmtId="0" fontId="9" fillId="0" borderId="0"/>
  </cellStyleXfs>
  <cellXfs count="88">
    <xf numFmtId="0" fontId="0" fillId="0" borderId="0" xfId="0"/>
    <xf numFmtId="0" fontId="2" fillId="0" borderId="2" xfId="2"/>
    <xf numFmtId="0" fontId="1" fillId="0" borderId="1" xfId="1"/>
    <xf numFmtId="0" fontId="3" fillId="0" borderId="0" xfId="0" applyFont="1"/>
    <xf numFmtId="0" fontId="6" fillId="0" borderId="0" xfId="0" applyFont="1"/>
    <xf numFmtId="0" fontId="5" fillId="0" borderId="3" xfId="3"/>
    <xf numFmtId="0" fontId="0" fillId="0" borderId="0" xfId="0" applyAlignment="1">
      <alignment horizontal="left" vertical="top" wrapText="1"/>
    </xf>
    <xf numFmtId="0" fontId="0" fillId="0" borderId="0" xfId="0" applyAlignment="1">
      <alignment vertical="top" wrapText="1"/>
    </xf>
    <xf numFmtId="0" fontId="0" fillId="0" borderId="5" xfId="0" applyBorder="1" applyAlignment="1">
      <alignment vertical="top" wrapText="1"/>
    </xf>
    <xf numFmtId="0" fontId="0" fillId="0" borderId="0" xfId="0" applyAlignment="1"/>
    <xf numFmtId="0" fontId="3" fillId="0" borderId="6" xfId="0" applyFont="1" applyBorder="1"/>
    <xf numFmtId="0" fontId="10" fillId="0" borderId="0" xfId="5" applyFont="1"/>
    <xf numFmtId="0" fontId="3" fillId="0" borderId="7" xfId="0" applyFont="1" applyBorder="1"/>
    <xf numFmtId="0" fontId="10" fillId="0" borderId="0" xfId="0" applyFont="1"/>
    <xf numFmtId="0" fontId="3" fillId="0" borderId="6" xfId="0" applyFont="1" applyFill="1" applyBorder="1"/>
    <xf numFmtId="164" fontId="0" fillId="0" borderId="0" xfId="0" applyNumberFormat="1"/>
    <xf numFmtId="164" fontId="3" fillId="0" borderId="7" xfId="0" applyNumberFormat="1" applyFont="1" applyBorder="1"/>
    <xf numFmtId="164" fontId="10" fillId="0" borderId="0" xfId="0" applyNumberFormat="1" applyFont="1"/>
    <xf numFmtId="0" fontId="9" fillId="0" borderId="0" xfId="5"/>
    <xf numFmtId="0" fontId="0" fillId="0" borderId="7" xfId="0" applyBorder="1"/>
    <xf numFmtId="0" fontId="0" fillId="0" borderId="0" xfId="0" applyBorder="1"/>
    <xf numFmtId="0" fontId="0" fillId="0" borderId="8" xfId="0" applyBorder="1"/>
    <xf numFmtId="164" fontId="10" fillId="0" borderId="8" xfId="0" applyNumberFormat="1" applyFont="1" applyBorder="1"/>
    <xf numFmtId="164" fontId="0" fillId="0" borderId="8" xfId="0" applyNumberFormat="1" applyBorder="1"/>
    <xf numFmtId="1" fontId="3" fillId="0" borderId="7" xfId="0" applyNumberFormat="1" applyFont="1" applyBorder="1"/>
    <xf numFmtId="165" fontId="0" fillId="0" borderId="0" xfId="0" applyNumberFormat="1"/>
    <xf numFmtId="165" fontId="0" fillId="0" borderId="8" xfId="0" applyNumberFormat="1" applyBorder="1"/>
    <xf numFmtId="2" fontId="0" fillId="0" borderId="0" xfId="0" applyNumberFormat="1"/>
    <xf numFmtId="2" fontId="0" fillId="0" borderId="8" xfId="0" applyNumberFormat="1" applyBorder="1"/>
    <xf numFmtId="0" fontId="9" fillId="0" borderId="7" xfId="5" applyBorder="1"/>
    <xf numFmtId="164" fontId="9" fillId="0" borderId="7" xfId="5" applyNumberFormat="1" applyBorder="1"/>
    <xf numFmtId="1" fontId="0" fillId="0" borderId="0" xfId="0" applyNumberFormat="1"/>
    <xf numFmtId="165" fontId="0" fillId="0" borderId="0" xfId="0" applyNumberFormat="1" applyBorder="1"/>
    <xf numFmtId="164" fontId="0" fillId="0" borderId="0" xfId="0" applyNumberFormat="1" applyBorder="1"/>
    <xf numFmtId="2" fontId="0" fillId="0" borderId="0" xfId="0" applyNumberFormat="1" applyBorder="1"/>
    <xf numFmtId="165" fontId="5" fillId="0" borderId="3" xfId="3" applyNumberFormat="1"/>
    <xf numFmtId="164" fontId="5" fillId="0" borderId="3" xfId="3" applyNumberFormat="1"/>
    <xf numFmtId="2" fontId="5" fillId="0" borderId="3" xfId="3" applyNumberFormat="1"/>
    <xf numFmtId="0" fontId="0" fillId="0" borderId="0" xfId="0" applyFont="1" applyFill="1" applyBorder="1"/>
    <xf numFmtId="165" fontId="0" fillId="0" borderId="0" xfId="0" applyNumberFormat="1" applyFont="1" applyBorder="1"/>
    <xf numFmtId="165" fontId="0" fillId="0" borderId="0" xfId="0" applyNumberFormat="1" applyFont="1" applyFill="1" applyBorder="1"/>
    <xf numFmtId="0" fontId="3" fillId="0" borderId="0" xfId="0" applyFont="1" applyAlignment="1">
      <alignment vertical="center"/>
    </xf>
    <xf numFmtId="164" fontId="3" fillId="0" borderId="0" xfId="0" applyNumberFormat="1" applyFont="1" applyAlignment="1">
      <alignment vertical="center"/>
    </xf>
    <xf numFmtId="164" fontId="0" fillId="0" borderId="0" xfId="0" applyNumberFormat="1" applyAlignment="1"/>
    <xf numFmtId="0" fontId="0" fillId="0" borderId="0" xfId="0" applyFont="1" applyAlignment="1">
      <alignment vertical="center"/>
    </xf>
    <xf numFmtId="0" fontId="0" fillId="0" borderId="0" xfId="0" applyFont="1"/>
    <xf numFmtId="0" fontId="0" fillId="0" borderId="9" xfId="0" applyBorder="1"/>
    <xf numFmtId="0" fontId="0" fillId="0" borderId="10" xfId="0" applyBorder="1"/>
    <xf numFmtId="0" fontId="3" fillId="0" borderId="11" xfId="0" applyFont="1" applyBorder="1"/>
    <xf numFmtId="0" fontId="3" fillId="0" borderId="12" xfId="0" applyFont="1" applyBorder="1"/>
    <xf numFmtId="0" fontId="0" fillId="0" borderId="9" xfId="0" applyBorder="1" applyAlignment="1">
      <alignment vertical="top"/>
    </xf>
    <xf numFmtId="0" fontId="0" fillId="0" borderId="14" xfId="0" applyBorder="1" applyAlignment="1">
      <alignment vertical="top"/>
    </xf>
    <xf numFmtId="0" fontId="0" fillId="0" borderId="15" xfId="0" applyBorder="1"/>
    <xf numFmtId="166" fontId="0" fillId="0" borderId="0" xfId="0" applyNumberFormat="1"/>
    <xf numFmtId="1" fontId="3" fillId="0" borderId="11" xfId="0" applyNumberFormat="1" applyFont="1" applyBorder="1"/>
    <xf numFmtId="1" fontId="3" fillId="0" borderId="0" xfId="0" applyNumberFormat="1" applyFont="1"/>
    <xf numFmtId="0" fontId="3" fillId="0" borderId="6" xfId="0" applyFont="1" applyBorder="1" applyAlignment="1">
      <alignment horizontal="left"/>
    </xf>
    <xf numFmtId="0" fontId="0" fillId="0" borderId="0" xfId="0" applyAlignment="1">
      <alignment horizontal="left" vertical="top" wrapText="1"/>
    </xf>
    <xf numFmtId="0" fontId="0" fillId="0" borderId="0" xfId="0" applyBorder="1" applyAlignment="1">
      <alignment vertical="top" wrapText="1"/>
    </xf>
    <xf numFmtId="0" fontId="0" fillId="0" borderId="4" xfId="0" applyBorder="1" applyAlignment="1">
      <alignment vertical="top" wrapText="1"/>
    </xf>
    <xf numFmtId="0" fontId="2" fillId="0" borderId="2" xfId="2" applyAlignment="1">
      <alignment vertical="top" wrapText="1"/>
    </xf>
    <xf numFmtId="49" fontId="0" fillId="0" borderId="0" xfId="0" applyNumberFormat="1" applyAlignment="1">
      <alignment vertical="top" wrapText="1"/>
    </xf>
    <xf numFmtId="0" fontId="1" fillId="0" borderId="1" xfId="1" applyAlignment="1"/>
    <xf numFmtId="0" fontId="0" fillId="0" borderId="0" xfId="0" applyAlignment="1">
      <alignment horizontal="left" vertical="top" wrapText="1"/>
    </xf>
    <xf numFmtId="0" fontId="0" fillId="0" borderId="0" xfId="0" applyAlignment="1">
      <alignment vertical="center"/>
    </xf>
    <xf numFmtId="0" fontId="0" fillId="0" borderId="13" xfId="0" applyBorder="1" applyAlignment="1">
      <alignmen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1" fillId="0" borderId="1" xfId="1" applyAlignment="1">
      <alignment horizontal="left"/>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xf>
    <xf numFmtId="0" fontId="0" fillId="0" borderId="0" xfId="0" applyAlignment="1">
      <alignment horizontal="left" vertical="top"/>
    </xf>
    <xf numFmtId="0" fontId="2" fillId="0" borderId="2" xfId="2" applyAlignment="1">
      <alignment horizontal="left"/>
    </xf>
    <xf numFmtId="0" fontId="3" fillId="0" borderId="0" xfId="0" applyFont="1" applyAlignment="1">
      <alignment horizontal="center" vertical="center"/>
    </xf>
    <xf numFmtId="0" fontId="0" fillId="2" borderId="0" xfId="4" applyFont="1" applyBorder="1" applyAlignment="1">
      <alignment horizontal="center" vertical="top" wrapText="1"/>
    </xf>
    <xf numFmtId="0" fontId="7" fillId="2" borderId="0" xfId="4" applyBorder="1" applyAlignment="1">
      <alignment horizontal="center" vertical="top" wrapText="1"/>
    </xf>
    <xf numFmtId="0" fontId="3" fillId="0" borderId="0" xfId="0" applyFont="1" applyAlignment="1">
      <alignment horizontal="center"/>
    </xf>
    <xf numFmtId="0" fontId="11" fillId="0" borderId="0" xfId="0" applyFont="1" applyAlignment="1">
      <alignment horizontal="center" vertical="center" wrapText="1"/>
    </xf>
    <xf numFmtId="49" fontId="0" fillId="0" borderId="0" xfId="0" applyNumberFormat="1" applyAlignment="1">
      <alignment horizontal="left" vertical="center" wrapText="1"/>
    </xf>
    <xf numFmtId="0" fontId="3" fillId="0" borderId="0" xfId="0" applyFont="1" applyAlignment="1">
      <alignment horizontal="center" vertical="top" wrapText="1"/>
    </xf>
    <xf numFmtId="0" fontId="0" fillId="2" borderId="0" xfId="4" applyFont="1" applyAlignment="1">
      <alignment horizontal="left" vertical="top" wrapText="1"/>
    </xf>
    <xf numFmtId="0" fontId="7" fillId="2" borderId="0" xfId="4" applyAlignment="1">
      <alignment horizontal="left" vertical="top" wrapText="1"/>
    </xf>
    <xf numFmtId="1" fontId="3" fillId="0" borderId="6" xfId="0" applyNumberFormat="1" applyFont="1" applyBorder="1" applyAlignment="1">
      <alignment horizontal="center"/>
    </xf>
    <xf numFmtId="0" fontId="3" fillId="0" borderId="0" xfId="0" applyFont="1" applyAlignment="1">
      <alignment horizontal="left" wrapText="1"/>
    </xf>
    <xf numFmtId="0" fontId="11" fillId="0" borderId="0" xfId="0" applyFont="1" applyAlignment="1">
      <alignment horizontal="center" vertical="center"/>
    </xf>
    <xf numFmtId="0" fontId="3" fillId="0" borderId="0" xfId="0" applyFont="1" applyAlignment="1">
      <alignment horizontal="center" wrapText="1"/>
    </xf>
  </cellXfs>
  <cellStyles count="6">
    <cellStyle name="20% - Dekorfärg1" xfId="4" builtinId="30"/>
    <cellStyle name="Normal" xfId="0" builtinId="0"/>
    <cellStyle name="Normal 2" xfId="5"/>
    <cellStyle name="Rubrik 1" xfId="1" builtinId="16"/>
    <cellStyle name="Rubrik 2" xfId="2" builtinId="17"/>
    <cellStyle name="Rubrik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År 1</a:t>
            </a:r>
          </a:p>
        </c:rich>
      </c:tx>
      <c:overlay val="1"/>
    </c:title>
    <c:autoTitleDeleted val="0"/>
    <c:plotArea>
      <c:layout>
        <c:manualLayout>
          <c:layoutTarget val="inner"/>
          <c:xMode val="edge"/>
          <c:yMode val="edge"/>
          <c:x val="0.13751618547681596"/>
          <c:y val="0.15541922290388549"/>
          <c:w val="0.4672685914260718"/>
          <c:h val="0.66242661385118484"/>
        </c:manualLayout>
      </c:layout>
      <c:scatterChart>
        <c:scatterStyle val="lineMarker"/>
        <c:varyColors val="0"/>
        <c:ser>
          <c:idx val="0"/>
          <c:order val="0"/>
          <c:tx>
            <c:v>År 1 Värmeanvändning</c:v>
          </c:tx>
          <c:spPr>
            <a:ln w="28575">
              <a:noFill/>
            </a:ln>
          </c:spPr>
          <c:trendline>
            <c:trendlineType val="linear"/>
            <c:dispRSqr val="0"/>
            <c:dispEq val="1"/>
            <c:trendlineLbl>
              <c:layout>
                <c:manualLayout>
                  <c:x val="0.43848818897637903"/>
                  <c:y val="-0.17367405761396387"/>
                </c:manualLayout>
              </c:layout>
              <c:numFmt formatCode="General" sourceLinked="0"/>
            </c:trendlineLbl>
          </c:trendline>
          <c:xVal>
            <c:numRef>
              <c:f>'1. Samla in underlag'!$B$113:$B$124</c:f>
              <c:numCache>
                <c:formatCode>0.0</c:formatCode>
                <c:ptCount val="12"/>
                <c:pt idx="0">
                  <c:v>-8.6</c:v>
                </c:pt>
                <c:pt idx="1">
                  <c:v>-6.6</c:v>
                </c:pt>
                <c:pt idx="2">
                  <c:v>-1.1000000000000001</c:v>
                </c:pt>
                <c:pt idx="3">
                  <c:v>5.7</c:v>
                </c:pt>
                <c:pt idx="4">
                  <c:v>11.4</c:v>
                </c:pt>
                <c:pt idx="5">
                  <c:v>15.2</c:v>
                </c:pt>
                <c:pt idx="6">
                  <c:v>20.7</c:v>
                </c:pt>
                <c:pt idx="7">
                  <c:v>16.600000000000001</c:v>
                </c:pt>
                <c:pt idx="8">
                  <c:v>11.2</c:v>
                </c:pt>
                <c:pt idx="9">
                  <c:v>5.3</c:v>
                </c:pt>
                <c:pt idx="10">
                  <c:v>-1.1000000000000001</c:v>
                </c:pt>
                <c:pt idx="11">
                  <c:v>-7.9</c:v>
                </c:pt>
              </c:numCache>
            </c:numRef>
          </c:xVal>
          <c:yVal>
            <c:numRef>
              <c:f>'2. Beräkna energiprestanda'!$B$79:$B$90</c:f>
              <c:numCache>
                <c:formatCode>0.0</c:formatCode>
                <c:ptCount val="12"/>
                <c:pt idx="0">
                  <c:v>27.822580645161292</c:v>
                </c:pt>
                <c:pt idx="1">
                  <c:v>25</c:v>
                </c:pt>
                <c:pt idx="2">
                  <c:v>21.102150537634408</c:v>
                </c:pt>
                <c:pt idx="3">
                  <c:v>12.361111111111111</c:v>
                </c:pt>
                <c:pt idx="4">
                  <c:v>7.661290322580645</c:v>
                </c:pt>
                <c:pt idx="5">
                  <c:v>4.3055555555555554</c:v>
                </c:pt>
                <c:pt idx="6">
                  <c:v>2.28494623655914</c:v>
                </c:pt>
                <c:pt idx="7">
                  <c:v>4.301075268817204</c:v>
                </c:pt>
                <c:pt idx="8">
                  <c:v>9.7222222222222214</c:v>
                </c:pt>
                <c:pt idx="9">
                  <c:v>14.919354838709678</c:v>
                </c:pt>
                <c:pt idx="10">
                  <c:v>23.194444444444443</c:v>
                </c:pt>
                <c:pt idx="11">
                  <c:v>27.956989247311828</c:v>
                </c:pt>
              </c:numCache>
            </c:numRef>
          </c:yVal>
          <c:smooth val="0"/>
        </c:ser>
        <c:ser>
          <c:idx val="1"/>
          <c:order val="1"/>
          <c:tx>
            <c:v>År 1 Tappvarmvatten</c:v>
          </c:tx>
          <c:spPr>
            <a:ln w="28575">
              <a:noFill/>
            </a:ln>
          </c:spPr>
          <c:trendline>
            <c:trendlineType val="linear"/>
            <c:dispRSqr val="0"/>
            <c:dispEq val="0"/>
          </c:trendline>
          <c:xVal>
            <c:numRef>
              <c:f>'1. Samla in underlag'!$B$113:$B$124</c:f>
              <c:numCache>
                <c:formatCode>0.0</c:formatCode>
                <c:ptCount val="12"/>
                <c:pt idx="0">
                  <c:v>-8.6</c:v>
                </c:pt>
                <c:pt idx="1">
                  <c:v>-6.6</c:v>
                </c:pt>
                <c:pt idx="2">
                  <c:v>-1.1000000000000001</c:v>
                </c:pt>
                <c:pt idx="3">
                  <c:v>5.7</c:v>
                </c:pt>
                <c:pt idx="4">
                  <c:v>11.4</c:v>
                </c:pt>
                <c:pt idx="5">
                  <c:v>15.2</c:v>
                </c:pt>
                <c:pt idx="6">
                  <c:v>20.7</c:v>
                </c:pt>
                <c:pt idx="7">
                  <c:v>16.600000000000001</c:v>
                </c:pt>
                <c:pt idx="8">
                  <c:v>11.2</c:v>
                </c:pt>
                <c:pt idx="9">
                  <c:v>5.3</c:v>
                </c:pt>
                <c:pt idx="10">
                  <c:v>-1.1000000000000001</c:v>
                </c:pt>
                <c:pt idx="11">
                  <c:v>-7.9</c:v>
                </c:pt>
              </c:numCache>
            </c:numRef>
          </c:xVal>
          <c:yVal>
            <c:numRef>
              <c:f>'2. Beräkna energiprestanda'!$F$79:$F$90</c:f>
              <c:numCache>
                <c:formatCode>0.0</c:formatCode>
                <c:ptCount val="12"/>
                <c:pt idx="0">
                  <c:v>2.2865906249999997</c:v>
                </c:pt>
                <c:pt idx="1">
                  <c:v>2.4067421316964288</c:v>
                </c:pt>
                <c:pt idx="2">
                  <c:v>2.4602799092741936</c:v>
                </c:pt>
                <c:pt idx="3">
                  <c:v>1.9842160625</c:v>
                </c:pt>
                <c:pt idx="4">
                  <c:v>1.9127898588709682</c:v>
                </c:pt>
                <c:pt idx="5">
                  <c:v>2.1939194791666665</c:v>
                </c:pt>
                <c:pt idx="6">
                  <c:v>1.8616473387096772</c:v>
                </c:pt>
                <c:pt idx="7">
                  <c:v>2.4874040322580644</c:v>
                </c:pt>
                <c:pt idx="8">
                  <c:v>2.5994925000000002</c:v>
                </c:pt>
                <c:pt idx="9">
                  <c:v>2.7995765322580644</c:v>
                </c:pt>
                <c:pt idx="10">
                  <c:v>2.8642556249999997</c:v>
                </c:pt>
                <c:pt idx="11">
                  <c:v>2.8156423891129032</c:v>
                </c:pt>
              </c:numCache>
            </c:numRef>
          </c:yVal>
          <c:smooth val="0"/>
        </c:ser>
        <c:dLbls>
          <c:showLegendKey val="0"/>
          <c:showVal val="0"/>
          <c:showCatName val="0"/>
          <c:showSerName val="0"/>
          <c:showPercent val="0"/>
          <c:showBubbleSize val="0"/>
        </c:dLbls>
        <c:axId val="248714784"/>
        <c:axId val="247919128"/>
      </c:scatterChart>
      <c:valAx>
        <c:axId val="248714784"/>
        <c:scaling>
          <c:orientation val="minMax"/>
          <c:max val="25"/>
          <c:min val="-15"/>
        </c:scaling>
        <c:delete val="0"/>
        <c:axPos val="b"/>
        <c:majorGridlines>
          <c:spPr>
            <a:ln w="3175">
              <a:prstDash val="sysDot"/>
            </a:ln>
          </c:spPr>
        </c:majorGridlines>
        <c:title>
          <c:tx>
            <c:rich>
              <a:bodyPr/>
              <a:lstStyle/>
              <a:p>
                <a:pPr>
                  <a:defRPr/>
                </a:pPr>
                <a:r>
                  <a:rPr lang="sv-SE"/>
                  <a:t>Medelutetemperatur</a:t>
                </a:r>
              </a:p>
            </c:rich>
          </c:tx>
          <c:overlay val="0"/>
        </c:title>
        <c:numFmt formatCode="0.0" sourceLinked="1"/>
        <c:majorTickMark val="out"/>
        <c:minorTickMark val="none"/>
        <c:tickLblPos val="nextTo"/>
        <c:crossAx val="247919128"/>
        <c:crosses val="autoZero"/>
        <c:crossBetween val="midCat"/>
      </c:valAx>
      <c:valAx>
        <c:axId val="247919128"/>
        <c:scaling>
          <c:orientation val="minMax"/>
          <c:min val="0"/>
        </c:scaling>
        <c:delete val="0"/>
        <c:axPos val="l"/>
        <c:majorGridlines>
          <c:spPr>
            <a:ln w="3175">
              <a:prstDash val="sysDot"/>
            </a:ln>
          </c:spPr>
        </c:majorGridlines>
        <c:title>
          <c:tx>
            <c:rich>
              <a:bodyPr/>
              <a:lstStyle/>
              <a:p>
                <a:pPr>
                  <a:defRPr/>
                </a:pPr>
                <a:r>
                  <a:rPr lang="sv-SE"/>
                  <a:t>Medeleffekt [kW]</a:t>
                </a:r>
              </a:p>
            </c:rich>
          </c:tx>
          <c:overlay val="0"/>
        </c:title>
        <c:numFmt formatCode="0.0" sourceLinked="1"/>
        <c:majorTickMark val="out"/>
        <c:minorTickMark val="none"/>
        <c:tickLblPos val="nextTo"/>
        <c:crossAx val="248714784"/>
        <c:crosses val="autoZero"/>
        <c:crossBetween val="midCat"/>
      </c:valAx>
    </c:plotArea>
    <c:legend>
      <c:legendPos val="r"/>
      <c:layout>
        <c:manualLayout>
          <c:xMode val="edge"/>
          <c:yMode val="edge"/>
          <c:x val="0.65555555555555722"/>
          <c:y val="0.12268747081461442"/>
          <c:w val="0.34166666666666751"/>
          <c:h val="0.66464550826852586"/>
        </c:manualLayout>
      </c:layout>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sv-SE"/>
              <a:t>År</a:t>
            </a:r>
            <a:r>
              <a:rPr lang="sv-SE" baseline="0"/>
              <a:t> 2</a:t>
            </a:r>
            <a:endParaRPr lang="sv-SE"/>
          </a:p>
        </c:rich>
      </c:tx>
      <c:overlay val="1"/>
    </c:title>
    <c:autoTitleDeleted val="0"/>
    <c:plotArea>
      <c:layout>
        <c:manualLayout>
          <c:layoutTarget val="inner"/>
          <c:xMode val="edge"/>
          <c:yMode val="edge"/>
          <c:x val="0.13751618547681602"/>
          <c:y val="0.15541922290388549"/>
          <c:w val="0.4672685914260718"/>
          <c:h val="0.66242661385118506"/>
        </c:manualLayout>
      </c:layout>
      <c:scatterChart>
        <c:scatterStyle val="lineMarker"/>
        <c:varyColors val="0"/>
        <c:ser>
          <c:idx val="0"/>
          <c:order val="0"/>
          <c:tx>
            <c:v>År 2 Värmeanvändning</c:v>
          </c:tx>
          <c:spPr>
            <a:ln w="28575">
              <a:noFill/>
            </a:ln>
          </c:spPr>
          <c:trendline>
            <c:trendlineType val="linear"/>
            <c:dispRSqr val="0"/>
            <c:dispEq val="1"/>
            <c:trendlineLbl>
              <c:layout>
                <c:manualLayout>
                  <c:x val="0.43848818897637926"/>
                  <c:y val="-0.17367405761396387"/>
                </c:manualLayout>
              </c:layout>
              <c:numFmt formatCode="General" sourceLinked="0"/>
            </c:trendlineLbl>
          </c:trendline>
          <c:xVal>
            <c:numRef>
              <c:f>'1. Samla in underlag'!$C$113:$C$124</c:f>
              <c:numCache>
                <c:formatCode>0.0</c:formatCode>
                <c:ptCount val="12"/>
                <c:pt idx="0">
                  <c:v>-2.9</c:v>
                </c:pt>
                <c:pt idx="1">
                  <c:v>-5.9</c:v>
                </c:pt>
                <c:pt idx="2">
                  <c:v>0.5</c:v>
                </c:pt>
                <c:pt idx="3">
                  <c:v>9</c:v>
                </c:pt>
                <c:pt idx="4">
                  <c:v>11.8</c:v>
                </c:pt>
                <c:pt idx="5">
                  <c:v>17.2</c:v>
                </c:pt>
                <c:pt idx="6">
                  <c:v>18.8</c:v>
                </c:pt>
                <c:pt idx="7">
                  <c:v>16.899999999999999</c:v>
                </c:pt>
                <c:pt idx="8">
                  <c:v>13.4</c:v>
                </c:pt>
                <c:pt idx="9">
                  <c:v>7.6</c:v>
                </c:pt>
                <c:pt idx="10">
                  <c:v>5.0999999999999996</c:v>
                </c:pt>
                <c:pt idx="11">
                  <c:v>1.6</c:v>
                </c:pt>
              </c:numCache>
            </c:numRef>
          </c:xVal>
          <c:yVal>
            <c:numRef>
              <c:f>'2. Beräkna energiprestanda'!$C$79:$C$90</c:f>
              <c:numCache>
                <c:formatCode>0.0</c:formatCode>
                <c:ptCount val="12"/>
                <c:pt idx="0">
                  <c:v>24.462365591397848</c:v>
                </c:pt>
                <c:pt idx="1">
                  <c:v>26.339285714285715</c:v>
                </c:pt>
                <c:pt idx="2">
                  <c:v>21.50537634408602</c:v>
                </c:pt>
                <c:pt idx="3">
                  <c:v>6.1111111111111107</c:v>
                </c:pt>
                <c:pt idx="4">
                  <c:v>5.779569892473118</c:v>
                </c:pt>
                <c:pt idx="5">
                  <c:v>3.75</c:v>
                </c:pt>
                <c:pt idx="6">
                  <c:v>3.4946236559139785</c:v>
                </c:pt>
                <c:pt idx="7">
                  <c:v>4.032258064516129</c:v>
                </c:pt>
                <c:pt idx="8">
                  <c:v>8.75</c:v>
                </c:pt>
                <c:pt idx="9">
                  <c:v>12.5</c:v>
                </c:pt>
                <c:pt idx="10">
                  <c:v>16.805555555555557</c:v>
                </c:pt>
                <c:pt idx="11">
                  <c:v>19.22043010752688</c:v>
                </c:pt>
              </c:numCache>
            </c:numRef>
          </c:yVal>
          <c:smooth val="0"/>
        </c:ser>
        <c:ser>
          <c:idx val="1"/>
          <c:order val="1"/>
          <c:tx>
            <c:v>År 2 Tappvarmvatten</c:v>
          </c:tx>
          <c:spPr>
            <a:ln w="28575">
              <a:noFill/>
            </a:ln>
          </c:spPr>
          <c:trendline>
            <c:trendlineType val="linear"/>
            <c:dispRSqr val="0"/>
            <c:dispEq val="0"/>
          </c:trendline>
          <c:trendline>
            <c:trendlineType val="linear"/>
            <c:dispRSqr val="0"/>
            <c:dispEq val="0"/>
          </c:trendline>
          <c:xVal>
            <c:numRef>
              <c:f>'1. Samla in underlag'!$B$113:$B$124</c:f>
              <c:numCache>
                <c:formatCode>0.0</c:formatCode>
                <c:ptCount val="12"/>
                <c:pt idx="0">
                  <c:v>-8.6</c:v>
                </c:pt>
                <c:pt idx="1">
                  <c:v>-6.6</c:v>
                </c:pt>
                <c:pt idx="2">
                  <c:v>-1.1000000000000001</c:v>
                </c:pt>
                <c:pt idx="3">
                  <c:v>5.7</c:v>
                </c:pt>
                <c:pt idx="4">
                  <c:v>11.4</c:v>
                </c:pt>
                <c:pt idx="5">
                  <c:v>15.2</c:v>
                </c:pt>
                <c:pt idx="6">
                  <c:v>20.7</c:v>
                </c:pt>
                <c:pt idx="7">
                  <c:v>16.600000000000001</c:v>
                </c:pt>
                <c:pt idx="8">
                  <c:v>11.2</c:v>
                </c:pt>
                <c:pt idx="9">
                  <c:v>5.3</c:v>
                </c:pt>
                <c:pt idx="10">
                  <c:v>-1.1000000000000001</c:v>
                </c:pt>
                <c:pt idx="11">
                  <c:v>-7.9</c:v>
                </c:pt>
              </c:numCache>
            </c:numRef>
          </c:xVal>
          <c:yVal>
            <c:numRef>
              <c:f>'2. Beräkna energiprestanda'!$G$79:$G$90</c:f>
              <c:numCache>
                <c:formatCode>0.0</c:formatCode>
                <c:ptCount val="12"/>
                <c:pt idx="0">
                  <c:v>2.6091155443548391</c:v>
                </c:pt>
                <c:pt idx="1">
                  <c:v>3.0066270200892857</c:v>
                </c:pt>
                <c:pt idx="2">
                  <c:v>3.7625554435483872</c:v>
                </c:pt>
                <c:pt idx="3">
                  <c:v>3.3673460833333335</c:v>
                </c:pt>
                <c:pt idx="4">
                  <c:v>3.2449932963709673</c:v>
                </c:pt>
                <c:pt idx="5">
                  <c:v>2.1036876874999999</c:v>
                </c:pt>
                <c:pt idx="6">
                  <c:v>2.0417271505376346</c:v>
                </c:pt>
                <c:pt idx="7">
                  <c:v>2.408466834677419</c:v>
                </c:pt>
                <c:pt idx="8">
                  <c:v>3.0245965625000002</c:v>
                </c:pt>
                <c:pt idx="9">
                  <c:v>2.4792632661290321</c:v>
                </c:pt>
                <c:pt idx="10">
                  <c:v>3.366985447916667</c:v>
                </c:pt>
                <c:pt idx="11">
                  <c:v>2.5113243951612905</c:v>
                </c:pt>
              </c:numCache>
            </c:numRef>
          </c:yVal>
          <c:smooth val="0"/>
        </c:ser>
        <c:dLbls>
          <c:showLegendKey val="0"/>
          <c:showVal val="0"/>
          <c:showCatName val="0"/>
          <c:showSerName val="0"/>
          <c:showPercent val="0"/>
          <c:showBubbleSize val="0"/>
        </c:dLbls>
        <c:axId val="250744656"/>
        <c:axId val="246408536"/>
      </c:scatterChart>
      <c:valAx>
        <c:axId val="250744656"/>
        <c:scaling>
          <c:orientation val="minMax"/>
          <c:max val="25"/>
          <c:min val="-15"/>
        </c:scaling>
        <c:delete val="0"/>
        <c:axPos val="b"/>
        <c:majorGridlines>
          <c:spPr>
            <a:ln w="3175">
              <a:prstDash val="sysDot"/>
            </a:ln>
          </c:spPr>
        </c:majorGridlines>
        <c:title>
          <c:tx>
            <c:rich>
              <a:bodyPr/>
              <a:lstStyle/>
              <a:p>
                <a:pPr>
                  <a:defRPr/>
                </a:pPr>
                <a:r>
                  <a:rPr lang="sv-SE"/>
                  <a:t>Medelutetemperatur</a:t>
                </a:r>
              </a:p>
            </c:rich>
          </c:tx>
          <c:overlay val="0"/>
        </c:title>
        <c:numFmt formatCode="0.0" sourceLinked="1"/>
        <c:majorTickMark val="out"/>
        <c:minorTickMark val="none"/>
        <c:tickLblPos val="nextTo"/>
        <c:crossAx val="246408536"/>
        <c:crosses val="autoZero"/>
        <c:crossBetween val="midCat"/>
      </c:valAx>
      <c:valAx>
        <c:axId val="246408536"/>
        <c:scaling>
          <c:orientation val="minMax"/>
        </c:scaling>
        <c:delete val="0"/>
        <c:axPos val="l"/>
        <c:majorGridlines>
          <c:spPr>
            <a:ln w="3175">
              <a:prstDash val="sysDot"/>
            </a:ln>
          </c:spPr>
        </c:majorGridlines>
        <c:title>
          <c:tx>
            <c:rich>
              <a:bodyPr/>
              <a:lstStyle/>
              <a:p>
                <a:pPr>
                  <a:defRPr/>
                </a:pPr>
                <a:r>
                  <a:rPr lang="sv-SE"/>
                  <a:t>Medeleffekt [kW]</a:t>
                </a:r>
              </a:p>
            </c:rich>
          </c:tx>
          <c:overlay val="0"/>
        </c:title>
        <c:numFmt formatCode="0.0" sourceLinked="1"/>
        <c:majorTickMark val="out"/>
        <c:minorTickMark val="none"/>
        <c:tickLblPos val="nextTo"/>
        <c:crossAx val="250744656"/>
        <c:crosses val="autoZero"/>
        <c:crossBetween val="midCat"/>
      </c:valAx>
    </c:plotArea>
    <c:legend>
      <c:legendPos val="r"/>
      <c:legendEntry>
        <c:idx val="3"/>
        <c:delete val="1"/>
      </c:legendEntry>
      <c:layout>
        <c:manualLayout>
          <c:xMode val="edge"/>
          <c:yMode val="edge"/>
          <c:x val="0.65277777777777934"/>
          <c:y val="0.15540730721543314"/>
          <c:w val="0.34166666666666762"/>
          <c:h val="0.6278356923176035"/>
        </c:manualLayout>
      </c:layout>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E-signatur </a:t>
            </a:r>
          </a:p>
        </c:rich>
      </c:tx>
      <c:overlay val="0"/>
    </c:title>
    <c:autoTitleDeleted val="0"/>
    <c:plotArea>
      <c:layout/>
      <c:scatterChart>
        <c:scatterStyle val="lineMarker"/>
        <c:varyColors val="0"/>
        <c:ser>
          <c:idx val="0"/>
          <c:order val="0"/>
          <c:tx>
            <c:v>År 2</c:v>
          </c:tx>
          <c:marker>
            <c:symbol val="none"/>
          </c:marker>
          <c:xVal>
            <c:numRef>
              <c:f>'2. Beräkna energiprestanda'!$D$148:$D$150</c:f>
              <c:numCache>
                <c:formatCode>0.0</c:formatCode>
                <c:ptCount val="3"/>
                <c:pt idx="0">
                  <c:v>-10</c:v>
                </c:pt>
                <c:pt idx="1">
                  <c:v>17.551640077371456</c:v>
                </c:pt>
                <c:pt idx="2">
                  <c:v>24</c:v>
                </c:pt>
              </c:numCache>
            </c:numRef>
          </c:xVal>
          <c:yVal>
            <c:numRef>
              <c:f>'2. Beräkna energiprestanda'!$E$148:$E$150</c:f>
              <c:numCache>
                <c:formatCode>0.0</c:formatCode>
                <c:ptCount val="3"/>
                <c:pt idx="0">
                  <c:v>30.684625900005198</c:v>
                </c:pt>
                <c:pt idx="1">
                  <c:v>2.827224061009904</c:v>
                </c:pt>
                <c:pt idx="2">
                  <c:v>2.827224061009904</c:v>
                </c:pt>
              </c:numCache>
            </c:numRef>
          </c:yVal>
          <c:smooth val="0"/>
        </c:ser>
        <c:ser>
          <c:idx val="1"/>
          <c:order val="1"/>
          <c:tx>
            <c:v>År 1</c:v>
          </c:tx>
          <c:marker>
            <c:symbol val="none"/>
          </c:marker>
          <c:xVal>
            <c:numRef>
              <c:f>'2. Beräkna energiprestanda'!$B$148:$B$150</c:f>
              <c:numCache>
                <c:formatCode>0.0</c:formatCode>
                <c:ptCount val="3"/>
                <c:pt idx="0">
                  <c:v>-10</c:v>
                </c:pt>
                <c:pt idx="1">
                  <c:v>18.521466129764391</c:v>
                </c:pt>
                <c:pt idx="2">
                  <c:v>24</c:v>
                </c:pt>
              </c:numCache>
            </c:numRef>
          </c:xVal>
          <c:yVal>
            <c:numRef>
              <c:f>'2. Beräkna energiprestanda'!$C$148:$C$150</c:f>
              <c:numCache>
                <c:formatCode>0.0</c:formatCode>
                <c:ptCount val="3"/>
                <c:pt idx="0">
                  <c:v>29.232949291503981</c:v>
                </c:pt>
                <c:pt idx="1">
                  <c:v>2.3893797069872456</c:v>
                </c:pt>
                <c:pt idx="2">
                  <c:v>2.3893797069872456</c:v>
                </c:pt>
              </c:numCache>
            </c:numRef>
          </c:yVal>
          <c:smooth val="0"/>
        </c:ser>
        <c:dLbls>
          <c:showLegendKey val="0"/>
          <c:showVal val="0"/>
          <c:showCatName val="0"/>
          <c:showSerName val="0"/>
          <c:showPercent val="0"/>
          <c:showBubbleSize val="0"/>
        </c:dLbls>
        <c:axId val="246409320"/>
        <c:axId val="246407360"/>
      </c:scatterChart>
      <c:valAx>
        <c:axId val="246409320"/>
        <c:scaling>
          <c:orientation val="minMax"/>
          <c:max val="25"/>
          <c:min val="-15"/>
        </c:scaling>
        <c:delete val="0"/>
        <c:axPos val="b"/>
        <c:majorGridlines>
          <c:spPr>
            <a:ln>
              <a:solidFill>
                <a:sysClr val="windowText" lastClr="000000"/>
              </a:solidFill>
              <a:prstDash val="sysDot"/>
            </a:ln>
          </c:spPr>
        </c:majorGridlines>
        <c:title>
          <c:tx>
            <c:rich>
              <a:bodyPr/>
              <a:lstStyle/>
              <a:p>
                <a:pPr>
                  <a:defRPr/>
                </a:pPr>
                <a:r>
                  <a:rPr lang="en-US"/>
                  <a:t>Medelutetemperatur [</a:t>
                </a:r>
                <a:r>
                  <a:rPr lang="en-US" sz="1000" b="1" i="0" u="none" strike="noStrike" baseline="0"/>
                  <a:t>°C</a:t>
                </a:r>
                <a:r>
                  <a:rPr lang="en-US"/>
                  <a:t>]</a:t>
                </a:r>
              </a:p>
            </c:rich>
          </c:tx>
          <c:overlay val="0"/>
        </c:title>
        <c:numFmt formatCode="0.0" sourceLinked="1"/>
        <c:majorTickMark val="out"/>
        <c:minorTickMark val="none"/>
        <c:tickLblPos val="nextTo"/>
        <c:spPr>
          <a:ln w="19050">
            <a:solidFill>
              <a:sysClr val="windowText" lastClr="000000"/>
            </a:solidFill>
          </a:ln>
        </c:spPr>
        <c:txPr>
          <a:bodyPr/>
          <a:lstStyle/>
          <a:p>
            <a:pPr>
              <a:defRPr b="1"/>
            </a:pPr>
            <a:endParaRPr lang="sv-SE"/>
          </a:p>
        </c:txPr>
        <c:crossAx val="246407360"/>
        <c:crosses val="autoZero"/>
        <c:crossBetween val="midCat"/>
        <c:majorUnit val="5"/>
      </c:valAx>
      <c:valAx>
        <c:axId val="246407360"/>
        <c:scaling>
          <c:orientation val="minMax"/>
          <c:max val="30"/>
        </c:scaling>
        <c:delete val="0"/>
        <c:axPos val="l"/>
        <c:majorGridlines>
          <c:spPr>
            <a:ln>
              <a:solidFill>
                <a:schemeClr val="tx1"/>
              </a:solidFill>
              <a:prstDash val="sysDot"/>
            </a:ln>
          </c:spPr>
        </c:majorGridlines>
        <c:title>
          <c:tx>
            <c:rich>
              <a:bodyPr rot="-5400000" vert="horz"/>
              <a:lstStyle/>
              <a:p>
                <a:pPr>
                  <a:defRPr/>
                </a:pPr>
                <a:r>
                  <a:rPr lang="en-US"/>
                  <a:t>Medeleffekt [kW]</a:t>
                </a:r>
              </a:p>
            </c:rich>
          </c:tx>
          <c:overlay val="0"/>
        </c:title>
        <c:numFmt formatCode="0.0" sourceLinked="1"/>
        <c:majorTickMark val="out"/>
        <c:minorTickMark val="none"/>
        <c:tickLblPos val="nextTo"/>
        <c:spPr>
          <a:ln w="19050">
            <a:solidFill>
              <a:sysClr val="windowText" lastClr="000000"/>
            </a:solidFill>
          </a:ln>
        </c:spPr>
        <c:txPr>
          <a:bodyPr/>
          <a:lstStyle/>
          <a:p>
            <a:pPr>
              <a:defRPr b="1"/>
            </a:pPr>
            <a:endParaRPr lang="sv-SE"/>
          </a:p>
        </c:txPr>
        <c:crossAx val="246409320"/>
        <c:crosses val="autoZero"/>
        <c:crossBetween val="midCat"/>
      </c:valAx>
    </c:plotArea>
    <c:legend>
      <c:legendPos val="r"/>
      <c:overlay val="0"/>
    </c:legend>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9526</xdr:colOff>
      <xdr:row>98</xdr:row>
      <xdr:rowOff>142875</xdr:rowOff>
    </xdr:from>
    <xdr:to>
      <xdr:col>4</xdr:col>
      <xdr:colOff>676276</xdr:colOff>
      <xdr:row>115</xdr:row>
      <xdr:rowOff>171450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98</xdr:row>
      <xdr:rowOff>171450</xdr:rowOff>
    </xdr:from>
    <xdr:to>
      <xdr:col>10</xdr:col>
      <xdr:colOff>523874</xdr:colOff>
      <xdr:row>116</xdr:row>
      <xdr:rowOff>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150</xdr:row>
      <xdr:rowOff>152401</xdr:rowOff>
    </xdr:from>
    <xdr:to>
      <xdr:col>6</xdr:col>
      <xdr:colOff>180975</xdr:colOff>
      <xdr:row>172</xdr:row>
      <xdr:rowOff>38101</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knik">
  <a:themeElements>
    <a:clrScheme name="Teknik">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Teknik">
      <a:majorFont>
        <a:latin typeface="Franklin Gothic Book"/>
        <a:ea typeface=""/>
        <a:cs typeface=""/>
        <a:font script="Jpan" typeface="ＭＳ Ｐゴシック"/>
        <a:font script="Hang" typeface="HY견고딕"/>
        <a:font script="Hans" typeface="宋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HGｺﾞｼｯｸM"/>
        <a:font script="Hang" typeface="HY중고딕"/>
        <a:font script="Hans" typeface="黑体"/>
        <a:font script="Hant" typeface="微軟正黑體"/>
        <a:font script="Arab" typeface="Tahoma"/>
        <a:font script="Hebr" typeface="Levenim MT"/>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Teknik">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abSelected="1" workbookViewId="0">
      <pane ySplit="1" topLeftCell="A2" activePane="bottomLeft" state="frozen"/>
      <selection pane="bottomLeft" activeCell="A18" sqref="A18"/>
    </sheetView>
  </sheetViews>
  <sheetFormatPr defaultRowHeight="13.8" x14ac:dyDescent="0.25"/>
  <sheetData>
    <row r="1" spans="1:7" ht="19.8" thickBot="1" x14ac:dyDescent="0.4">
      <c r="A1" s="2" t="s">
        <v>192</v>
      </c>
      <c r="B1" s="2"/>
      <c r="C1" s="2"/>
      <c r="D1" s="2"/>
      <c r="E1" s="2"/>
      <c r="F1" s="2"/>
      <c r="G1" s="2"/>
    </row>
    <row r="2" spans="1:7" ht="14.4" thickTop="1" x14ac:dyDescent="0.25">
      <c r="A2" s="68" t="s">
        <v>226</v>
      </c>
      <c r="B2" s="68"/>
      <c r="C2" s="68"/>
      <c r="D2" s="68"/>
      <c r="E2" s="68"/>
      <c r="F2" s="68"/>
      <c r="G2" s="68"/>
    </row>
    <row r="3" spans="1:7" x14ac:dyDescent="0.25">
      <c r="A3" s="67"/>
      <c r="B3" s="67"/>
      <c r="C3" s="67"/>
      <c r="D3" s="67"/>
      <c r="E3" s="67"/>
      <c r="F3" s="67"/>
      <c r="G3" s="67"/>
    </row>
    <row r="4" spans="1:7" x14ac:dyDescent="0.25">
      <c r="A4" s="67"/>
      <c r="B4" s="67"/>
      <c r="C4" s="67"/>
      <c r="D4" s="67"/>
      <c r="E4" s="67"/>
      <c r="F4" s="67"/>
      <c r="G4" s="67"/>
    </row>
    <row r="6" spans="1:7" ht="17.399999999999999" thickBot="1" x14ac:dyDescent="0.35">
      <c r="A6" s="1" t="s">
        <v>135</v>
      </c>
      <c r="B6" s="1"/>
      <c r="C6" s="1"/>
      <c r="D6" s="1"/>
      <c r="E6" s="1"/>
      <c r="F6" s="1"/>
      <c r="G6" s="1"/>
    </row>
    <row r="7" spans="1:7" ht="14.4" thickTop="1" x14ac:dyDescent="0.25">
      <c r="A7" s="66" t="s">
        <v>227</v>
      </c>
      <c r="B7" s="66"/>
      <c r="C7" s="66"/>
      <c r="D7" s="66"/>
      <c r="E7" s="66"/>
      <c r="F7" s="66"/>
      <c r="G7" s="66"/>
    </row>
    <row r="8" spans="1:7" x14ac:dyDescent="0.25">
      <c r="A8" s="67"/>
      <c r="B8" s="67"/>
      <c r="C8" s="67"/>
      <c r="D8" s="67"/>
      <c r="E8" s="67"/>
      <c r="F8" s="67"/>
      <c r="G8" s="67"/>
    </row>
    <row r="9" spans="1:7" x14ac:dyDescent="0.25">
      <c r="A9" s="67"/>
      <c r="B9" s="67"/>
      <c r="C9" s="67"/>
      <c r="D9" s="67"/>
      <c r="E9" s="67"/>
      <c r="F9" s="67"/>
      <c r="G9" s="67"/>
    </row>
    <row r="10" spans="1:7" x14ac:dyDescent="0.25">
      <c r="A10" s="67"/>
      <c r="B10" s="67"/>
      <c r="C10" s="67"/>
      <c r="D10" s="67"/>
      <c r="E10" s="67"/>
      <c r="F10" s="67"/>
      <c r="G10" s="67"/>
    </row>
    <row r="11" spans="1:7" x14ac:dyDescent="0.25">
      <c r="A11" s="67"/>
      <c r="B11" s="67"/>
      <c r="C11" s="67"/>
      <c r="D11" s="67"/>
      <c r="E11" s="67"/>
      <c r="F11" s="67"/>
      <c r="G11" s="67"/>
    </row>
    <row r="13" spans="1:7" ht="17.399999999999999" thickBot="1" x14ac:dyDescent="0.35">
      <c r="A13" s="1" t="s">
        <v>163</v>
      </c>
      <c r="B13" s="1"/>
      <c r="C13" s="1"/>
      <c r="D13" s="1"/>
      <c r="E13" s="1"/>
      <c r="F13" s="1"/>
      <c r="G13" s="1"/>
    </row>
    <row r="14" spans="1:7" ht="14.4" thickTop="1" x14ac:dyDescent="0.25">
      <c r="A14" s="66" t="s">
        <v>199</v>
      </c>
      <c r="B14" s="66"/>
      <c r="C14" s="66"/>
      <c r="D14" s="66"/>
      <c r="E14" s="66"/>
      <c r="F14" s="66"/>
      <c r="G14" s="66"/>
    </row>
    <row r="15" spans="1:7" x14ac:dyDescent="0.25">
      <c r="A15" s="67"/>
      <c r="B15" s="67"/>
      <c r="C15" s="67"/>
      <c r="D15" s="67"/>
      <c r="E15" s="67"/>
      <c r="F15" s="67"/>
      <c r="G15" s="67"/>
    </row>
    <row r="16" spans="1:7" x14ac:dyDescent="0.25">
      <c r="A16" s="67"/>
      <c r="B16" s="67"/>
      <c r="C16" s="67"/>
      <c r="D16" s="67"/>
      <c r="E16" s="67"/>
      <c r="F16" s="67"/>
      <c r="G16" s="67"/>
    </row>
    <row r="18" spans="1:7" ht="17.399999999999999" thickBot="1" x14ac:dyDescent="0.35">
      <c r="A18" s="1" t="s">
        <v>193</v>
      </c>
      <c r="B18" s="1"/>
      <c r="C18" s="1"/>
      <c r="D18" s="1"/>
      <c r="E18" s="1"/>
      <c r="F18" s="1"/>
      <c r="G18" s="1"/>
    </row>
    <row r="19" spans="1:7" ht="14.4" thickTop="1" x14ac:dyDescent="0.25">
      <c r="A19" s="66" t="s">
        <v>194</v>
      </c>
      <c r="B19" s="66"/>
      <c r="C19" s="66"/>
      <c r="D19" s="66"/>
      <c r="E19" s="66"/>
      <c r="F19" s="66"/>
      <c r="G19" s="66"/>
    </row>
    <row r="20" spans="1:7" x14ac:dyDescent="0.25">
      <c r="A20" s="67"/>
      <c r="B20" s="67"/>
      <c r="C20" s="67"/>
      <c r="D20" s="67"/>
      <c r="E20" s="67"/>
      <c r="F20" s="67"/>
      <c r="G20" s="67"/>
    </row>
    <row r="21" spans="1:7" x14ac:dyDescent="0.25">
      <c r="A21" s="67"/>
      <c r="B21" s="67"/>
      <c r="C21" s="67"/>
      <c r="D21" s="67"/>
      <c r="E21" s="67"/>
      <c r="F21" s="67"/>
      <c r="G21" s="67"/>
    </row>
    <row r="23" spans="1:7" ht="17.399999999999999" thickBot="1" x14ac:dyDescent="0.35">
      <c r="A23" s="1" t="s">
        <v>195</v>
      </c>
      <c r="B23" s="1"/>
      <c r="C23" s="1"/>
      <c r="D23" s="1"/>
      <c r="E23" s="1"/>
      <c r="F23" s="1"/>
      <c r="G23" s="1"/>
    </row>
    <row r="24" spans="1:7" ht="14.4" thickTop="1" x14ac:dyDescent="0.25">
      <c r="A24" s="66" t="s">
        <v>200</v>
      </c>
      <c r="B24" s="66"/>
      <c r="C24" s="66"/>
      <c r="D24" s="66"/>
      <c r="E24" s="66"/>
      <c r="F24" s="66"/>
      <c r="G24" s="66"/>
    </row>
    <row r="25" spans="1:7" x14ac:dyDescent="0.25">
      <c r="A25" s="67"/>
      <c r="B25" s="67"/>
      <c r="C25" s="67"/>
      <c r="D25" s="67"/>
      <c r="E25" s="67"/>
      <c r="F25" s="67"/>
      <c r="G25" s="67"/>
    </row>
    <row r="26" spans="1:7" x14ac:dyDescent="0.25">
      <c r="A26" s="67"/>
      <c r="B26" s="67"/>
      <c r="C26" s="67"/>
      <c r="D26" s="67"/>
      <c r="E26" s="67"/>
      <c r="F26" s="67"/>
      <c r="G26" s="67"/>
    </row>
    <row r="27" spans="1:7" x14ac:dyDescent="0.25">
      <c r="A27" s="67"/>
      <c r="B27" s="67"/>
      <c r="C27" s="67"/>
      <c r="D27" s="67"/>
      <c r="E27" s="67"/>
      <c r="F27" s="67"/>
      <c r="G27" s="67"/>
    </row>
    <row r="28" spans="1:7" x14ac:dyDescent="0.25">
      <c r="A28" s="67"/>
      <c r="B28" s="67"/>
      <c r="C28" s="67"/>
      <c r="D28" s="67"/>
      <c r="E28" s="67"/>
      <c r="F28" s="67"/>
      <c r="G28" s="67"/>
    </row>
    <row r="29" spans="1:7" x14ac:dyDescent="0.25">
      <c r="A29" s="67"/>
      <c r="B29" s="67"/>
      <c r="C29" s="67"/>
      <c r="D29" s="67"/>
      <c r="E29" s="67"/>
      <c r="F29" s="67"/>
      <c r="G29" s="67"/>
    </row>
    <row r="30" spans="1:7" x14ac:dyDescent="0.25">
      <c r="A30" s="67"/>
      <c r="B30" s="67"/>
      <c r="C30" s="67"/>
      <c r="D30" s="67"/>
      <c r="E30" s="67"/>
      <c r="F30" s="67"/>
      <c r="G30" s="67"/>
    </row>
    <row r="31" spans="1:7" x14ac:dyDescent="0.25">
      <c r="A31" s="67"/>
      <c r="B31" s="67"/>
      <c r="C31" s="67"/>
      <c r="D31" s="67"/>
      <c r="E31" s="67"/>
      <c r="F31" s="67"/>
      <c r="G31" s="67"/>
    </row>
    <row r="32" spans="1:7" x14ac:dyDescent="0.25">
      <c r="A32" s="67"/>
      <c r="B32" s="67"/>
      <c r="C32" s="67"/>
      <c r="D32" s="67"/>
      <c r="E32" s="67"/>
      <c r="F32" s="67"/>
      <c r="G32" s="67"/>
    </row>
    <row r="33" spans="1:7" x14ac:dyDescent="0.25">
      <c r="A33" s="67"/>
      <c r="B33" s="67"/>
      <c r="C33" s="67"/>
      <c r="D33" s="67"/>
      <c r="E33" s="67"/>
      <c r="F33" s="67"/>
      <c r="G33" s="67"/>
    </row>
    <row r="34" spans="1:7" x14ac:dyDescent="0.25">
      <c r="A34" s="67"/>
      <c r="B34" s="67"/>
      <c r="C34" s="67"/>
      <c r="D34" s="67"/>
      <c r="E34" s="67"/>
      <c r="F34" s="67"/>
      <c r="G34" s="67"/>
    </row>
    <row r="35" spans="1:7" x14ac:dyDescent="0.25">
      <c r="A35" s="67"/>
      <c r="B35" s="67"/>
      <c r="C35" s="67"/>
      <c r="D35" s="67"/>
      <c r="E35" s="67"/>
      <c r="F35" s="67"/>
      <c r="G35" s="67"/>
    </row>
    <row r="36" spans="1:7" x14ac:dyDescent="0.25">
      <c r="A36" s="67"/>
      <c r="B36" s="67"/>
      <c r="C36" s="67"/>
      <c r="D36" s="67"/>
      <c r="E36" s="67"/>
      <c r="F36" s="67"/>
      <c r="G36" s="67"/>
    </row>
    <row r="37" spans="1:7" x14ac:dyDescent="0.25">
      <c r="A37" s="67"/>
      <c r="B37" s="67"/>
      <c r="C37" s="67"/>
      <c r="D37" s="67"/>
      <c r="E37" s="67"/>
      <c r="F37" s="67"/>
      <c r="G37" s="67"/>
    </row>
    <row r="38" spans="1:7" x14ac:dyDescent="0.25">
      <c r="A38" s="67"/>
      <c r="B38" s="67"/>
      <c r="C38" s="67"/>
      <c r="D38" s="67"/>
      <c r="E38" s="67"/>
      <c r="F38" s="67"/>
      <c r="G38" s="67"/>
    </row>
    <row r="39" spans="1:7" x14ac:dyDescent="0.25">
      <c r="A39" s="67"/>
      <c r="B39" s="67"/>
      <c r="C39" s="67"/>
      <c r="D39" s="67"/>
      <c r="E39" s="67"/>
      <c r="F39" s="67"/>
      <c r="G39" s="67"/>
    </row>
    <row r="40" spans="1:7" x14ac:dyDescent="0.25">
      <c r="A40" s="67"/>
      <c r="B40" s="67"/>
      <c r="C40" s="67"/>
      <c r="D40" s="67"/>
      <c r="E40" s="67"/>
      <c r="F40" s="67"/>
      <c r="G40" s="67"/>
    </row>
    <row r="41" spans="1:7" x14ac:dyDescent="0.25">
      <c r="A41" s="67"/>
      <c r="B41" s="67"/>
      <c r="C41" s="67"/>
      <c r="D41" s="67"/>
      <c r="E41" s="67"/>
      <c r="F41" s="67"/>
      <c r="G41" s="67"/>
    </row>
    <row r="42" spans="1:7" x14ac:dyDescent="0.25">
      <c r="A42" s="67"/>
      <c r="B42" s="67"/>
      <c r="C42" s="67"/>
      <c r="D42" s="67"/>
      <c r="E42" s="67"/>
      <c r="F42" s="67"/>
      <c r="G42" s="67"/>
    </row>
    <row r="43" spans="1:7" x14ac:dyDescent="0.25">
      <c r="A43" s="67"/>
      <c r="B43" s="67"/>
      <c r="C43" s="67"/>
      <c r="D43" s="67"/>
      <c r="E43" s="67"/>
      <c r="F43" s="67"/>
      <c r="G43" s="67"/>
    </row>
    <row r="44" spans="1:7" x14ac:dyDescent="0.25">
      <c r="A44" s="67"/>
      <c r="B44" s="67"/>
      <c r="C44" s="67"/>
      <c r="D44" s="67"/>
      <c r="E44" s="67"/>
      <c r="F44" s="67"/>
      <c r="G44" s="67"/>
    </row>
    <row r="45" spans="1:7" x14ac:dyDescent="0.25">
      <c r="A45" s="67"/>
      <c r="B45" s="67"/>
      <c r="C45" s="67"/>
      <c r="D45" s="67"/>
      <c r="E45" s="67"/>
      <c r="F45" s="67"/>
      <c r="G45" s="67"/>
    </row>
    <row r="46" spans="1:7" x14ac:dyDescent="0.25">
      <c r="A46" s="67"/>
      <c r="B46" s="67"/>
      <c r="C46" s="67"/>
      <c r="D46" s="67"/>
      <c r="E46" s="67"/>
      <c r="F46" s="67"/>
      <c r="G46" s="67"/>
    </row>
    <row r="48" spans="1:7" ht="17.399999999999999" thickBot="1" x14ac:dyDescent="0.35">
      <c r="A48" s="1" t="s">
        <v>196</v>
      </c>
      <c r="B48" s="1"/>
      <c r="C48" s="1"/>
      <c r="D48" s="1"/>
      <c r="E48" s="1"/>
      <c r="F48" s="1"/>
      <c r="G48" s="1"/>
    </row>
    <row r="49" spans="1:7" ht="14.4" thickTop="1" x14ac:dyDescent="0.25">
      <c r="A49" s="66" t="s">
        <v>201</v>
      </c>
      <c r="B49" s="66"/>
      <c r="C49" s="66"/>
      <c r="D49" s="66"/>
      <c r="E49" s="66"/>
      <c r="F49" s="66"/>
      <c r="G49" s="66"/>
    </row>
    <row r="50" spans="1:7" x14ac:dyDescent="0.25">
      <c r="A50" s="67"/>
      <c r="B50" s="67"/>
      <c r="C50" s="67"/>
      <c r="D50" s="67"/>
      <c r="E50" s="67"/>
      <c r="F50" s="67"/>
      <c r="G50" s="67"/>
    </row>
    <row r="51" spans="1:7" x14ac:dyDescent="0.25">
      <c r="A51" s="67"/>
      <c r="B51" s="67"/>
      <c r="C51" s="67"/>
      <c r="D51" s="67"/>
      <c r="E51" s="67"/>
      <c r="F51" s="67"/>
      <c r="G51" s="67"/>
    </row>
    <row r="53" spans="1:7" ht="17.399999999999999" thickBot="1" x14ac:dyDescent="0.35">
      <c r="A53" s="1" t="s">
        <v>197</v>
      </c>
      <c r="B53" s="1"/>
      <c r="C53" s="1"/>
      <c r="D53" s="1"/>
      <c r="E53" s="1"/>
      <c r="F53" s="1"/>
      <c r="G53" s="1"/>
    </row>
    <row r="54" spans="1:7" ht="14.4" thickTop="1" x14ac:dyDescent="0.25">
      <c r="A54" s="66" t="s">
        <v>198</v>
      </c>
      <c r="B54" s="66"/>
      <c r="C54" s="66"/>
      <c r="D54" s="66"/>
      <c r="E54" s="66"/>
      <c r="F54" s="66"/>
      <c r="G54" s="66"/>
    </row>
    <row r="55" spans="1:7" x14ac:dyDescent="0.25">
      <c r="A55" s="67"/>
      <c r="B55" s="67"/>
      <c r="C55" s="67"/>
      <c r="D55" s="67"/>
      <c r="E55" s="67"/>
      <c r="F55" s="67"/>
      <c r="G55" s="67"/>
    </row>
    <row r="56" spans="1:7" x14ac:dyDescent="0.25">
      <c r="A56" s="67"/>
      <c r="B56" s="67"/>
      <c r="C56" s="67"/>
      <c r="D56" s="67"/>
      <c r="E56" s="67"/>
      <c r="F56" s="67"/>
      <c r="G56" s="67"/>
    </row>
    <row r="57" spans="1:7" x14ac:dyDescent="0.25">
      <c r="A57" s="67"/>
      <c r="B57" s="67"/>
      <c r="C57" s="67"/>
      <c r="D57" s="67"/>
      <c r="E57" s="67"/>
      <c r="F57" s="67"/>
      <c r="G57" s="67"/>
    </row>
    <row r="58" spans="1:7" x14ac:dyDescent="0.25">
      <c r="A58" s="67"/>
      <c r="B58" s="67"/>
      <c r="C58" s="67"/>
      <c r="D58" s="67"/>
      <c r="E58" s="67"/>
      <c r="F58" s="67"/>
      <c r="G58" s="67"/>
    </row>
    <row r="59" spans="1:7" x14ac:dyDescent="0.25">
      <c r="A59" s="67"/>
      <c r="B59" s="67"/>
      <c r="C59" s="67"/>
      <c r="D59" s="67"/>
      <c r="E59" s="67"/>
      <c r="F59" s="67"/>
      <c r="G59" s="67"/>
    </row>
    <row r="60" spans="1:7" ht="19.8" thickBot="1" x14ac:dyDescent="0.4">
      <c r="A60" s="2"/>
      <c r="B60" s="2"/>
      <c r="C60" s="2"/>
      <c r="D60" s="2"/>
      <c r="E60" s="2"/>
      <c r="F60" s="2"/>
      <c r="G60" s="2"/>
    </row>
    <row r="61" spans="1:7" ht="14.4" thickTop="1" x14ac:dyDescent="0.25"/>
  </sheetData>
  <mergeCells count="7">
    <mergeCell ref="A49:G51"/>
    <mergeCell ref="A54:G59"/>
    <mergeCell ref="A2:G4"/>
    <mergeCell ref="A7:G11"/>
    <mergeCell ref="A14:G16"/>
    <mergeCell ref="A19:G21"/>
    <mergeCell ref="A24:G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0"/>
  <sheetViews>
    <sheetView workbookViewId="0">
      <pane ySplit="1" topLeftCell="A2" activePane="bottomLeft" state="frozen"/>
      <selection pane="bottomLeft" activeCell="B8" sqref="B8:G18"/>
    </sheetView>
  </sheetViews>
  <sheetFormatPr defaultRowHeight="13.8" x14ac:dyDescent="0.25"/>
  <cols>
    <col min="1" max="1" width="26" customWidth="1"/>
  </cols>
  <sheetData>
    <row r="1" spans="1:7" ht="19.8" thickBot="1" x14ac:dyDescent="0.4">
      <c r="A1" s="62" t="s">
        <v>149</v>
      </c>
      <c r="B1" s="69" t="s">
        <v>135</v>
      </c>
      <c r="C1" s="69"/>
      <c r="D1" s="69"/>
      <c r="E1" s="69"/>
      <c r="F1" s="69"/>
      <c r="G1" s="69"/>
    </row>
    <row r="2" spans="1:7" ht="14.4" thickTop="1" x14ac:dyDescent="0.25">
      <c r="B2" s="68" t="s">
        <v>168</v>
      </c>
      <c r="C2" s="68"/>
      <c r="D2" s="68"/>
      <c r="E2" s="68"/>
      <c r="F2" s="68"/>
      <c r="G2" s="68"/>
    </row>
    <row r="3" spans="1:7" x14ac:dyDescent="0.25">
      <c r="B3" s="67"/>
      <c r="C3" s="67"/>
      <c r="D3" s="67"/>
      <c r="E3" s="67"/>
      <c r="F3" s="67"/>
      <c r="G3" s="67"/>
    </row>
    <row r="4" spans="1:7" x14ac:dyDescent="0.25">
      <c r="B4" s="67"/>
      <c r="C4" s="67"/>
      <c r="D4" s="67"/>
      <c r="E4" s="67"/>
      <c r="F4" s="67"/>
      <c r="G4" s="67"/>
    </row>
    <row r="5" spans="1:7" ht="17.399999999999999" thickBot="1" x14ac:dyDescent="0.35">
      <c r="A5" s="1" t="s">
        <v>36</v>
      </c>
      <c r="B5" s="1"/>
      <c r="C5" s="1"/>
      <c r="D5" s="1"/>
      <c r="E5" s="1"/>
      <c r="F5" s="1"/>
      <c r="G5" s="1"/>
    </row>
    <row r="6" spans="1:7" ht="14.4" thickTop="1" x14ac:dyDescent="0.25"/>
    <row r="7" spans="1:7" ht="14.4" thickBot="1" x14ac:dyDescent="0.3">
      <c r="A7" s="5" t="s">
        <v>212</v>
      </c>
      <c r="B7" s="5"/>
      <c r="C7" s="5"/>
      <c r="D7" s="5"/>
      <c r="E7" s="5"/>
      <c r="F7" s="5"/>
      <c r="G7" s="5"/>
    </row>
    <row r="8" spans="1:7" ht="14.25" customHeight="1" x14ac:dyDescent="0.25">
      <c r="A8" t="s">
        <v>169</v>
      </c>
      <c r="B8" s="70" t="s">
        <v>170</v>
      </c>
      <c r="C8" s="70"/>
      <c r="D8" s="70"/>
      <c r="E8" s="70"/>
      <c r="F8" s="70"/>
      <c r="G8" s="70"/>
    </row>
    <row r="9" spans="1:7" x14ac:dyDescent="0.25">
      <c r="B9" s="67"/>
      <c r="C9" s="67"/>
      <c r="D9" s="67"/>
      <c r="E9" s="67"/>
      <c r="F9" s="67"/>
      <c r="G9" s="67"/>
    </row>
    <row r="10" spans="1:7" x14ac:dyDescent="0.25">
      <c r="B10" s="67"/>
      <c r="C10" s="67"/>
      <c r="D10" s="67"/>
      <c r="E10" s="67"/>
      <c r="F10" s="67"/>
      <c r="G10" s="67"/>
    </row>
    <row r="11" spans="1:7" x14ac:dyDescent="0.25">
      <c r="B11" s="67"/>
      <c r="C11" s="67"/>
      <c r="D11" s="67"/>
      <c r="E11" s="67"/>
      <c r="F11" s="67"/>
      <c r="G11" s="67"/>
    </row>
    <row r="12" spans="1:7" x14ac:dyDescent="0.25">
      <c r="B12" s="67"/>
      <c r="C12" s="67"/>
      <c r="D12" s="67"/>
      <c r="E12" s="67"/>
      <c r="F12" s="67"/>
      <c r="G12" s="67"/>
    </row>
    <row r="13" spans="1:7" x14ac:dyDescent="0.25">
      <c r="B13" s="67"/>
      <c r="C13" s="67"/>
      <c r="D13" s="67"/>
      <c r="E13" s="67"/>
      <c r="F13" s="67"/>
      <c r="G13" s="67"/>
    </row>
    <row r="14" spans="1:7" x14ac:dyDescent="0.25">
      <c r="B14" s="67"/>
      <c r="C14" s="67"/>
      <c r="D14" s="67"/>
      <c r="E14" s="67"/>
      <c r="F14" s="67"/>
      <c r="G14" s="67"/>
    </row>
    <row r="15" spans="1:7" x14ac:dyDescent="0.25">
      <c r="B15" s="67"/>
      <c r="C15" s="67"/>
      <c r="D15" s="67"/>
      <c r="E15" s="67"/>
      <c r="F15" s="67"/>
      <c r="G15" s="67"/>
    </row>
    <row r="16" spans="1:7" x14ac:dyDescent="0.25">
      <c r="B16" s="67"/>
      <c r="C16" s="67"/>
      <c r="D16" s="67"/>
      <c r="E16" s="67"/>
      <c r="F16" s="67"/>
      <c r="G16" s="67"/>
    </row>
    <row r="17" spans="1:7" x14ac:dyDescent="0.25">
      <c r="B17" s="67"/>
      <c r="C17" s="67"/>
      <c r="D17" s="67"/>
      <c r="E17" s="67"/>
      <c r="F17" s="67"/>
      <c r="G17" s="67"/>
    </row>
    <row r="18" spans="1:7" x14ac:dyDescent="0.25">
      <c r="B18" s="67"/>
      <c r="C18" s="67"/>
      <c r="D18" s="67"/>
      <c r="E18" s="67"/>
      <c r="F18" s="67"/>
      <c r="G18" s="67"/>
    </row>
    <row r="19" spans="1:7" x14ac:dyDescent="0.25">
      <c r="B19" s="6"/>
      <c r="C19" s="6"/>
      <c r="D19" s="6"/>
      <c r="E19" s="6"/>
      <c r="F19" s="6"/>
      <c r="G19" s="6"/>
    </row>
    <row r="20" spans="1:7" x14ac:dyDescent="0.25">
      <c r="A20" t="s">
        <v>53</v>
      </c>
      <c r="B20" s="67" t="s">
        <v>175</v>
      </c>
      <c r="C20" s="67"/>
      <c r="D20" s="67"/>
      <c r="E20" s="67"/>
      <c r="F20" s="67"/>
      <c r="G20" s="67"/>
    </row>
    <row r="21" spans="1:7" x14ac:dyDescent="0.25">
      <c r="B21" s="67"/>
      <c r="C21" s="67"/>
      <c r="D21" s="67"/>
      <c r="E21" s="67"/>
      <c r="F21" s="67"/>
      <c r="G21" s="67"/>
    </row>
    <row r="22" spans="1:7" x14ac:dyDescent="0.25">
      <c r="B22" s="67"/>
      <c r="C22" s="67"/>
      <c r="D22" s="67"/>
      <c r="E22" s="67"/>
      <c r="F22" s="67"/>
      <c r="G22" s="67"/>
    </row>
    <row r="23" spans="1:7" x14ac:dyDescent="0.25">
      <c r="B23" s="6"/>
      <c r="C23" s="6"/>
      <c r="D23" s="6"/>
      <c r="E23" s="6"/>
      <c r="F23" s="6"/>
      <c r="G23" s="6"/>
    </row>
    <row r="24" spans="1:7" ht="14.25" customHeight="1" x14ac:dyDescent="0.25">
      <c r="A24" t="s">
        <v>4</v>
      </c>
      <c r="B24" s="67" t="s">
        <v>211</v>
      </c>
      <c r="C24" s="67"/>
      <c r="D24" s="67"/>
      <c r="E24" s="67"/>
      <c r="F24" s="67"/>
      <c r="G24" s="67"/>
    </row>
    <row r="25" spans="1:7" ht="14.25" customHeight="1" x14ac:dyDescent="0.25">
      <c r="B25" s="67"/>
      <c r="C25" s="67"/>
      <c r="D25" s="67"/>
      <c r="E25" s="67"/>
      <c r="F25" s="67"/>
      <c r="G25" s="67"/>
    </row>
    <row r="26" spans="1:7" ht="14.25" customHeight="1" x14ac:dyDescent="0.25">
      <c r="B26" s="67"/>
      <c r="C26" s="67"/>
      <c r="D26" s="67"/>
      <c r="E26" s="67"/>
      <c r="F26" s="67"/>
      <c r="G26" s="67"/>
    </row>
    <row r="27" spans="1:7" ht="14.25" customHeight="1" x14ac:dyDescent="0.25">
      <c r="B27" s="67"/>
      <c r="C27" s="67"/>
      <c r="D27" s="67"/>
      <c r="E27" s="67"/>
      <c r="F27" s="67"/>
      <c r="G27" s="67"/>
    </row>
    <row r="28" spans="1:7" x14ac:dyDescent="0.25">
      <c r="B28" s="67"/>
      <c r="C28" s="67"/>
      <c r="D28" s="67"/>
      <c r="E28" s="67"/>
      <c r="F28" s="67"/>
      <c r="G28" s="67"/>
    </row>
    <row r="29" spans="1:7" x14ac:dyDescent="0.25">
      <c r="B29" s="67"/>
      <c r="C29" s="67"/>
      <c r="D29" s="67"/>
      <c r="E29" s="67"/>
      <c r="F29" s="67"/>
      <c r="G29" s="67"/>
    </row>
    <row r="30" spans="1:7" x14ac:dyDescent="0.25">
      <c r="B30" s="67"/>
      <c r="C30" s="67"/>
      <c r="D30" s="67"/>
      <c r="E30" s="67"/>
      <c r="F30" s="67"/>
      <c r="G30" s="67"/>
    </row>
    <row r="31" spans="1:7" x14ac:dyDescent="0.25">
      <c r="B31" s="6"/>
      <c r="C31" s="6"/>
      <c r="D31" s="6"/>
      <c r="E31" s="6"/>
      <c r="F31" s="6"/>
      <c r="G31" s="6"/>
    </row>
    <row r="32" spans="1:7" ht="14.25" customHeight="1" x14ac:dyDescent="0.25">
      <c r="A32" t="s">
        <v>44</v>
      </c>
      <c r="B32" s="67" t="s">
        <v>67</v>
      </c>
      <c r="C32" s="67"/>
      <c r="D32" s="67"/>
      <c r="E32" s="67"/>
      <c r="F32" s="67"/>
      <c r="G32" s="67"/>
    </row>
    <row r="33" spans="1:7" x14ac:dyDescent="0.25">
      <c r="B33" s="67"/>
      <c r="C33" s="67"/>
      <c r="D33" s="67"/>
      <c r="E33" s="67"/>
      <c r="F33" s="67"/>
      <c r="G33" s="67"/>
    </row>
    <row r="34" spans="1:7" x14ac:dyDescent="0.25">
      <c r="B34" s="57"/>
      <c r="C34" s="57"/>
      <c r="D34" s="57"/>
      <c r="E34" s="57"/>
      <c r="F34" s="57"/>
      <c r="G34" s="57"/>
    </row>
    <row r="35" spans="1:7" x14ac:dyDescent="0.25">
      <c r="A35" t="s">
        <v>213</v>
      </c>
      <c r="B35" s="67" t="s">
        <v>214</v>
      </c>
      <c r="C35" s="67"/>
      <c r="D35" s="67"/>
      <c r="E35" s="67"/>
      <c r="F35" s="67"/>
      <c r="G35" s="67"/>
    </row>
    <row r="36" spans="1:7" x14ac:dyDescent="0.25">
      <c r="B36" s="67"/>
      <c r="C36" s="67"/>
      <c r="D36" s="67"/>
      <c r="E36" s="67"/>
      <c r="F36" s="67"/>
      <c r="G36" s="67"/>
    </row>
    <row r="37" spans="1:7" x14ac:dyDescent="0.25">
      <c r="B37" s="7"/>
      <c r="C37" s="7"/>
      <c r="D37" s="7"/>
      <c r="E37" s="7"/>
      <c r="F37" s="7"/>
      <c r="G37" s="7"/>
    </row>
    <row r="38" spans="1:7" ht="14.25" customHeight="1" x14ac:dyDescent="0.25">
      <c r="A38" t="s">
        <v>1</v>
      </c>
      <c r="B38" s="67" t="s">
        <v>66</v>
      </c>
      <c r="C38" s="67"/>
      <c r="D38" s="67"/>
      <c r="E38" s="67"/>
      <c r="F38" s="67"/>
      <c r="G38" s="67"/>
    </row>
    <row r="39" spans="1:7" x14ac:dyDescent="0.25">
      <c r="B39" s="67"/>
      <c r="C39" s="67"/>
      <c r="D39" s="67"/>
      <c r="E39" s="67"/>
      <c r="F39" s="67"/>
      <c r="G39" s="67"/>
    </row>
    <row r="40" spans="1:7" x14ac:dyDescent="0.25">
      <c r="B40" s="67"/>
      <c r="C40" s="67"/>
      <c r="D40" s="67"/>
      <c r="E40" s="67"/>
      <c r="F40" s="67"/>
      <c r="G40" s="67"/>
    </row>
    <row r="41" spans="1:7" x14ac:dyDescent="0.25">
      <c r="B41" s="67"/>
      <c r="C41" s="67"/>
      <c r="D41" s="67"/>
      <c r="E41" s="67"/>
      <c r="F41" s="67"/>
      <c r="G41" s="67"/>
    </row>
    <row r="42" spans="1:7" x14ac:dyDescent="0.25">
      <c r="B42" s="67"/>
      <c r="C42" s="67"/>
      <c r="D42" s="67"/>
      <c r="E42" s="67"/>
      <c r="F42" s="67"/>
      <c r="G42" s="67"/>
    </row>
    <row r="43" spans="1:7" x14ac:dyDescent="0.25">
      <c r="B43" s="67"/>
      <c r="C43" s="67"/>
      <c r="D43" s="67"/>
      <c r="E43" s="67"/>
      <c r="F43" s="67"/>
      <c r="G43" s="67"/>
    </row>
    <row r="45" spans="1:7" ht="14.25" customHeight="1" x14ac:dyDescent="0.25">
      <c r="A45" t="s">
        <v>2</v>
      </c>
      <c r="B45" s="67" t="s">
        <v>50</v>
      </c>
      <c r="C45" s="67"/>
      <c r="D45" s="67"/>
      <c r="E45" s="67"/>
      <c r="F45" s="67"/>
      <c r="G45" s="67"/>
    </row>
    <row r="46" spans="1:7" x14ac:dyDescent="0.25">
      <c r="B46" s="67"/>
      <c r="C46" s="67"/>
      <c r="D46" s="67"/>
      <c r="E46" s="67"/>
      <c r="F46" s="67"/>
      <c r="G46" s="67"/>
    </row>
    <row r="47" spans="1:7" x14ac:dyDescent="0.25">
      <c r="B47" s="67"/>
      <c r="C47" s="67"/>
      <c r="D47" s="67"/>
      <c r="E47" s="67"/>
      <c r="F47" s="67"/>
      <c r="G47" s="67"/>
    </row>
    <row r="48" spans="1:7" ht="14.4" thickBot="1" x14ac:dyDescent="0.3">
      <c r="A48" s="5" t="s">
        <v>37</v>
      </c>
      <c r="B48" s="5"/>
      <c r="C48" s="5"/>
      <c r="D48" s="5"/>
      <c r="E48" s="5"/>
      <c r="F48" s="5"/>
      <c r="G48" s="5"/>
    </row>
    <row r="49" spans="1:7" ht="14.25" customHeight="1" x14ac:dyDescent="0.25">
      <c r="A49" s="8" t="s">
        <v>172</v>
      </c>
      <c r="B49" s="70" t="s">
        <v>190</v>
      </c>
      <c r="C49" s="70"/>
      <c r="D49" s="70"/>
      <c r="E49" s="70"/>
      <c r="F49" s="70"/>
      <c r="G49" s="70"/>
    </row>
    <row r="50" spans="1:7" x14ac:dyDescent="0.25">
      <c r="A50" s="7"/>
      <c r="B50" s="71"/>
      <c r="C50" s="71"/>
      <c r="D50" s="71"/>
      <c r="E50" s="71"/>
      <c r="F50" s="71"/>
      <c r="G50" s="71"/>
    </row>
    <row r="51" spans="1:7" x14ac:dyDescent="0.25">
      <c r="A51" s="7"/>
      <c r="B51" s="71"/>
      <c r="C51" s="71"/>
      <c r="D51" s="71"/>
      <c r="E51" s="71"/>
      <c r="F51" s="71"/>
      <c r="G51" s="71"/>
    </row>
    <row r="52" spans="1:7" x14ac:dyDescent="0.25">
      <c r="A52" s="7"/>
      <c r="B52" s="71"/>
      <c r="C52" s="71"/>
      <c r="D52" s="71"/>
      <c r="E52" s="71"/>
      <c r="F52" s="71"/>
      <c r="G52" s="71"/>
    </row>
    <row r="53" spans="1:7" x14ac:dyDescent="0.25">
      <c r="A53" s="7"/>
      <c r="B53" s="71"/>
      <c r="C53" s="71"/>
      <c r="D53" s="71"/>
      <c r="E53" s="71"/>
      <c r="F53" s="71"/>
      <c r="G53" s="71"/>
    </row>
    <row r="54" spans="1:7" x14ac:dyDescent="0.25">
      <c r="A54" s="7"/>
      <c r="B54" s="71"/>
      <c r="C54" s="71"/>
      <c r="D54" s="71"/>
      <c r="E54" s="71"/>
      <c r="F54" s="71"/>
      <c r="G54" s="71"/>
    </row>
    <row r="55" spans="1:7" x14ac:dyDescent="0.25">
      <c r="A55" s="7"/>
      <c r="B55" s="71"/>
      <c r="C55" s="71"/>
      <c r="D55" s="71"/>
      <c r="E55" s="71"/>
      <c r="F55" s="71"/>
      <c r="G55" s="71"/>
    </row>
    <row r="56" spans="1:7" x14ac:dyDescent="0.25">
      <c r="A56" s="7"/>
      <c r="B56" s="71"/>
      <c r="C56" s="71"/>
      <c r="D56" s="71"/>
      <c r="E56" s="71"/>
      <c r="F56" s="71"/>
      <c r="G56" s="71"/>
    </row>
    <row r="57" spans="1:7" x14ac:dyDescent="0.25">
      <c r="A57" s="7"/>
      <c r="B57" s="71"/>
      <c r="C57" s="71"/>
      <c r="D57" s="71"/>
      <c r="E57" s="71"/>
      <c r="F57" s="71"/>
      <c r="G57" s="71"/>
    </row>
    <row r="58" spans="1:7" x14ac:dyDescent="0.25">
      <c r="A58" s="7"/>
      <c r="B58" s="71"/>
      <c r="C58" s="71"/>
      <c r="D58" s="71"/>
      <c r="E58" s="71"/>
      <c r="F58" s="71"/>
      <c r="G58" s="71"/>
    </row>
    <row r="60" spans="1:7" x14ac:dyDescent="0.25">
      <c r="A60" t="s">
        <v>171</v>
      </c>
      <c r="B60" s="67" t="s">
        <v>165</v>
      </c>
      <c r="C60" s="67"/>
      <c r="D60" s="67"/>
      <c r="E60" s="67"/>
      <c r="F60" s="67"/>
      <c r="G60" s="67"/>
    </row>
    <row r="61" spans="1:7" x14ac:dyDescent="0.25">
      <c r="B61" s="67"/>
      <c r="C61" s="67"/>
      <c r="D61" s="67"/>
      <c r="E61" s="67"/>
      <c r="F61" s="67"/>
      <c r="G61" s="67"/>
    </row>
    <row r="62" spans="1:7" x14ac:dyDescent="0.25">
      <c r="B62" s="67"/>
      <c r="C62" s="67"/>
      <c r="D62" s="67"/>
      <c r="E62" s="67"/>
      <c r="F62" s="67"/>
      <c r="G62" s="67"/>
    </row>
    <row r="63" spans="1:7" x14ac:dyDescent="0.25">
      <c r="B63" s="67"/>
      <c r="C63" s="67"/>
      <c r="D63" s="67"/>
      <c r="E63" s="67"/>
      <c r="F63" s="67"/>
      <c r="G63" s="67"/>
    </row>
    <row r="64" spans="1:7" x14ac:dyDescent="0.25">
      <c r="B64" s="67"/>
      <c r="C64" s="67"/>
      <c r="D64" s="67"/>
      <c r="E64" s="67"/>
      <c r="F64" s="67"/>
      <c r="G64" s="67"/>
    </row>
    <row r="65" spans="1:7" x14ac:dyDescent="0.25">
      <c r="B65" s="67"/>
      <c r="C65" s="67"/>
      <c r="D65" s="67"/>
      <c r="E65" s="67"/>
      <c r="F65" s="67"/>
      <c r="G65" s="67"/>
    </row>
    <row r="66" spans="1:7" ht="14.25" customHeight="1" x14ac:dyDescent="0.25">
      <c r="B66" s="67"/>
      <c r="C66" s="67"/>
      <c r="D66" s="67"/>
      <c r="E66" s="67"/>
      <c r="F66" s="67"/>
      <c r="G66" s="67"/>
    </row>
    <row r="67" spans="1:7" x14ac:dyDescent="0.25">
      <c r="B67" s="67"/>
      <c r="C67" s="67"/>
      <c r="D67" s="67"/>
      <c r="E67" s="67"/>
      <c r="F67" s="67"/>
      <c r="G67" s="67"/>
    </row>
    <row r="68" spans="1:7" x14ac:dyDescent="0.25">
      <c r="B68" s="67"/>
      <c r="C68" s="67"/>
      <c r="D68" s="67"/>
      <c r="E68" s="67"/>
      <c r="F68" s="67"/>
      <c r="G68" s="67"/>
    </row>
    <row r="69" spans="1:7" x14ac:dyDescent="0.25">
      <c r="B69" s="67"/>
      <c r="C69" s="67"/>
      <c r="D69" s="67"/>
      <c r="E69" s="67"/>
      <c r="F69" s="67"/>
      <c r="G69" s="67"/>
    </row>
    <row r="70" spans="1:7" x14ac:dyDescent="0.25">
      <c r="B70" s="67"/>
      <c r="C70" s="67"/>
      <c r="D70" s="67"/>
      <c r="E70" s="67"/>
      <c r="F70" s="67"/>
      <c r="G70" s="67"/>
    </row>
    <row r="71" spans="1:7" x14ac:dyDescent="0.25">
      <c r="B71" s="67"/>
      <c r="C71" s="67"/>
      <c r="D71" s="67"/>
      <c r="E71" s="67"/>
      <c r="F71" s="67"/>
      <c r="G71" s="67"/>
    </row>
    <row r="72" spans="1:7" x14ac:dyDescent="0.25">
      <c r="B72" s="67"/>
      <c r="C72" s="67"/>
      <c r="D72" s="67"/>
      <c r="E72" s="67"/>
      <c r="F72" s="67"/>
      <c r="G72" s="67"/>
    </row>
    <row r="73" spans="1:7" x14ac:dyDescent="0.25">
      <c r="B73" s="67"/>
      <c r="C73" s="67"/>
      <c r="D73" s="67"/>
      <c r="E73" s="67"/>
      <c r="F73" s="67"/>
      <c r="G73" s="67"/>
    </row>
    <row r="74" spans="1:7" x14ac:dyDescent="0.25">
      <c r="B74" s="67"/>
      <c r="C74" s="67"/>
      <c r="D74" s="67"/>
      <c r="E74" s="67"/>
      <c r="F74" s="67"/>
      <c r="G74" s="67"/>
    </row>
    <row r="75" spans="1:7" x14ac:dyDescent="0.25">
      <c r="B75" s="67"/>
      <c r="C75" s="67"/>
      <c r="D75" s="67"/>
      <c r="E75" s="67"/>
      <c r="F75" s="67"/>
      <c r="G75" s="67"/>
    </row>
    <row r="77" spans="1:7" ht="17.399999999999999" thickBot="1" x14ac:dyDescent="0.35">
      <c r="A77" s="1" t="s">
        <v>43</v>
      </c>
      <c r="B77" s="1"/>
      <c r="C77" s="1"/>
      <c r="D77" s="1"/>
      <c r="E77" s="1"/>
      <c r="F77" s="1"/>
      <c r="G77" s="1"/>
    </row>
    <row r="78" spans="1:7" ht="14.4" thickTop="1" x14ac:dyDescent="0.25"/>
    <row r="79" spans="1:7" ht="14.25" customHeight="1" x14ac:dyDescent="0.25">
      <c r="A79" t="s">
        <v>0</v>
      </c>
      <c r="B79" s="67" t="s">
        <v>156</v>
      </c>
      <c r="C79" s="67"/>
      <c r="D79" s="67"/>
      <c r="E79" s="67"/>
      <c r="F79" s="67"/>
      <c r="G79" s="67"/>
    </row>
    <row r="80" spans="1:7" x14ac:dyDescent="0.25">
      <c r="B80" s="67"/>
      <c r="C80" s="67"/>
      <c r="D80" s="67"/>
      <c r="E80" s="67"/>
      <c r="F80" s="67"/>
      <c r="G80" s="67"/>
    </row>
    <row r="81" spans="1:7" x14ac:dyDescent="0.25">
      <c r="B81" s="67"/>
      <c r="C81" s="67"/>
      <c r="D81" s="67"/>
      <c r="E81" s="67"/>
      <c r="F81" s="67"/>
      <c r="G81" s="67"/>
    </row>
    <row r="82" spans="1:7" ht="14.25" customHeight="1" x14ac:dyDescent="0.25">
      <c r="B82" s="67"/>
      <c r="C82" s="67"/>
      <c r="D82" s="67"/>
      <c r="E82" s="67"/>
      <c r="F82" s="67"/>
      <c r="G82" s="67"/>
    </row>
    <row r="83" spans="1:7" x14ac:dyDescent="0.25">
      <c r="B83" s="67"/>
      <c r="C83" s="67"/>
      <c r="D83" s="67"/>
      <c r="E83" s="67"/>
      <c r="F83" s="67"/>
      <c r="G83" s="67"/>
    </row>
    <row r="84" spans="1:7" x14ac:dyDescent="0.25">
      <c r="B84" s="67"/>
      <c r="C84" s="67"/>
      <c r="D84" s="67"/>
      <c r="E84" s="67"/>
      <c r="F84" s="67"/>
      <c r="G84" s="67"/>
    </row>
    <row r="85" spans="1:7" ht="14.25" customHeight="1" x14ac:dyDescent="0.25">
      <c r="B85" s="67"/>
      <c r="C85" s="67"/>
      <c r="D85" s="67"/>
      <c r="E85" s="67"/>
      <c r="F85" s="67"/>
      <c r="G85" s="67"/>
    </row>
    <row r="86" spans="1:7" x14ac:dyDescent="0.25">
      <c r="B86" s="6"/>
      <c r="C86" s="6"/>
      <c r="D86" s="6"/>
      <c r="E86" s="6"/>
      <c r="F86" s="6"/>
      <c r="G86" s="6"/>
    </row>
    <row r="87" spans="1:7" x14ac:dyDescent="0.25">
      <c r="A87" t="s">
        <v>51</v>
      </c>
      <c r="B87" s="67" t="s">
        <v>176</v>
      </c>
      <c r="C87" s="67"/>
      <c r="D87" s="67"/>
      <c r="E87" s="67"/>
      <c r="F87" s="67"/>
      <c r="G87" s="67"/>
    </row>
    <row r="88" spans="1:7" x14ac:dyDescent="0.25">
      <c r="B88" s="67"/>
      <c r="C88" s="67"/>
      <c r="D88" s="67"/>
      <c r="E88" s="67"/>
      <c r="F88" s="67"/>
      <c r="G88" s="67"/>
    </row>
    <row r="89" spans="1:7" ht="14.25" customHeight="1" x14ac:dyDescent="0.25">
      <c r="B89" s="67"/>
      <c r="C89" s="67"/>
      <c r="D89" s="67"/>
      <c r="E89" s="67"/>
      <c r="F89" s="67"/>
      <c r="G89" s="67"/>
    </row>
    <row r="90" spans="1:7" ht="14.25" customHeight="1" x14ac:dyDescent="0.25">
      <c r="B90" s="67"/>
      <c r="C90" s="67"/>
      <c r="D90" s="67"/>
      <c r="E90" s="67"/>
      <c r="F90" s="67"/>
      <c r="G90" s="67"/>
    </row>
    <row r="91" spans="1:7" x14ac:dyDescent="0.25">
      <c r="B91" s="67"/>
      <c r="C91" s="67"/>
      <c r="D91" s="67"/>
      <c r="E91" s="67"/>
      <c r="F91" s="67"/>
      <c r="G91" s="67"/>
    </row>
    <row r="92" spans="1:7" x14ac:dyDescent="0.25">
      <c r="B92" s="67"/>
      <c r="C92" s="67"/>
      <c r="D92" s="67"/>
      <c r="E92" s="67"/>
      <c r="F92" s="67"/>
      <c r="G92" s="67"/>
    </row>
    <row r="94" spans="1:7" x14ac:dyDescent="0.25">
      <c r="A94" t="s">
        <v>52</v>
      </c>
      <c r="B94" s="67" t="s">
        <v>177</v>
      </c>
      <c r="C94" s="67"/>
      <c r="D94" s="67"/>
      <c r="E94" s="67"/>
      <c r="F94" s="67"/>
      <c r="G94" s="67"/>
    </row>
    <row r="95" spans="1:7" x14ac:dyDescent="0.25">
      <c r="B95" s="67"/>
      <c r="C95" s="67"/>
      <c r="D95" s="67"/>
      <c r="E95" s="67"/>
      <c r="F95" s="67"/>
      <c r="G95" s="67"/>
    </row>
    <row r="96" spans="1:7" x14ac:dyDescent="0.25">
      <c r="B96" s="67"/>
      <c r="C96" s="67"/>
      <c r="D96" s="67"/>
      <c r="E96" s="67"/>
      <c r="F96" s="67"/>
      <c r="G96" s="67"/>
    </row>
    <row r="97" spans="1:7" x14ac:dyDescent="0.25">
      <c r="B97" s="67"/>
      <c r="C97" s="67"/>
      <c r="D97" s="67"/>
      <c r="E97" s="67"/>
      <c r="F97" s="67"/>
      <c r="G97" s="67"/>
    </row>
    <row r="98" spans="1:7" ht="15.6" x14ac:dyDescent="0.3">
      <c r="A98" s="4"/>
    </row>
    <row r="99" spans="1:7" x14ac:dyDescent="0.25">
      <c r="A99" t="s">
        <v>40</v>
      </c>
      <c r="B99" s="67" t="s">
        <v>178</v>
      </c>
      <c r="C99" s="67"/>
      <c r="D99" s="67"/>
      <c r="E99" s="67"/>
      <c r="F99" s="67"/>
      <c r="G99" s="67"/>
    </row>
    <row r="100" spans="1:7" x14ac:dyDescent="0.25">
      <c r="B100" s="67"/>
      <c r="C100" s="67"/>
      <c r="D100" s="67"/>
      <c r="E100" s="67"/>
      <c r="F100" s="67"/>
      <c r="G100" s="67"/>
    </row>
    <row r="101" spans="1:7" x14ac:dyDescent="0.25">
      <c r="B101" s="67"/>
      <c r="C101" s="67"/>
      <c r="D101" s="67"/>
      <c r="E101" s="67"/>
      <c r="F101" s="67"/>
      <c r="G101" s="67"/>
    </row>
    <row r="102" spans="1:7" x14ac:dyDescent="0.25">
      <c r="B102" s="67"/>
      <c r="C102" s="67"/>
      <c r="D102" s="67"/>
      <c r="E102" s="67"/>
      <c r="F102" s="67"/>
      <c r="G102" s="67"/>
    </row>
    <row r="103" spans="1:7" x14ac:dyDescent="0.25">
      <c r="B103" s="67"/>
      <c r="C103" s="67"/>
      <c r="D103" s="67"/>
      <c r="E103" s="67"/>
      <c r="F103" s="67"/>
      <c r="G103" s="67"/>
    </row>
    <row r="104" spans="1:7" x14ac:dyDescent="0.25">
      <c r="B104" s="67"/>
      <c r="C104" s="67"/>
      <c r="D104" s="67"/>
      <c r="E104" s="67"/>
      <c r="F104" s="67"/>
      <c r="G104" s="67"/>
    </row>
    <row r="105" spans="1:7" x14ac:dyDescent="0.25">
      <c r="B105" s="67"/>
      <c r="C105" s="67"/>
      <c r="D105" s="67"/>
      <c r="E105" s="67"/>
      <c r="F105" s="67"/>
      <c r="G105" s="67"/>
    </row>
    <row r="106" spans="1:7" x14ac:dyDescent="0.25">
      <c r="B106" s="67"/>
      <c r="C106" s="67"/>
      <c r="D106" s="67"/>
      <c r="E106" s="67"/>
      <c r="F106" s="67"/>
      <c r="G106" s="67"/>
    </row>
    <row r="107" spans="1:7" x14ac:dyDescent="0.25">
      <c r="B107" s="67"/>
      <c r="C107" s="67"/>
      <c r="D107" s="67"/>
      <c r="E107" s="67"/>
      <c r="F107" s="67"/>
      <c r="G107" s="67"/>
    </row>
    <row r="108" spans="1:7" x14ac:dyDescent="0.25">
      <c r="B108" s="67"/>
      <c r="C108" s="67"/>
      <c r="D108" s="67"/>
      <c r="E108" s="67"/>
      <c r="F108" s="67"/>
      <c r="G108" s="67"/>
    </row>
    <row r="109" spans="1:7" x14ac:dyDescent="0.25">
      <c r="B109" s="67"/>
      <c r="C109" s="67"/>
      <c r="D109" s="67"/>
      <c r="E109" s="67"/>
      <c r="F109" s="67"/>
      <c r="G109" s="67"/>
    </row>
    <row r="110" spans="1:7" x14ac:dyDescent="0.25">
      <c r="B110" s="67"/>
      <c r="C110" s="67"/>
      <c r="D110" s="67"/>
      <c r="E110" s="67"/>
      <c r="F110" s="67"/>
      <c r="G110" s="67"/>
    </row>
    <row r="111" spans="1:7" x14ac:dyDescent="0.25">
      <c r="B111" s="67"/>
      <c r="C111" s="67"/>
      <c r="D111" s="67"/>
      <c r="E111" s="67"/>
      <c r="F111" s="67"/>
      <c r="G111" s="67"/>
    </row>
    <row r="112" spans="1:7" x14ac:dyDescent="0.25">
      <c r="B112" s="67"/>
      <c r="C112" s="67"/>
      <c r="D112" s="67"/>
      <c r="E112" s="67"/>
      <c r="F112" s="67"/>
      <c r="G112" s="67"/>
    </row>
    <row r="113" spans="1:7" x14ac:dyDescent="0.25">
      <c r="B113" s="67"/>
      <c r="C113" s="67"/>
      <c r="D113" s="67"/>
      <c r="E113" s="67"/>
      <c r="F113" s="67"/>
      <c r="G113" s="67"/>
    </row>
    <row r="114" spans="1:7" x14ac:dyDescent="0.25">
      <c r="B114" s="67"/>
      <c r="C114" s="67"/>
      <c r="D114" s="67"/>
      <c r="E114" s="67"/>
      <c r="F114" s="67"/>
      <c r="G114" s="67"/>
    </row>
    <row r="115" spans="1:7" x14ac:dyDescent="0.25">
      <c r="B115" s="67"/>
      <c r="C115" s="67"/>
      <c r="D115" s="67"/>
      <c r="E115" s="67"/>
      <c r="F115" s="67"/>
      <c r="G115" s="67"/>
    </row>
    <row r="116" spans="1:7" x14ac:dyDescent="0.25">
      <c r="B116" s="67"/>
      <c r="C116" s="67"/>
      <c r="D116" s="67"/>
      <c r="E116" s="67"/>
      <c r="F116" s="67"/>
      <c r="G116" s="67"/>
    </row>
    <row r="117" spans="1:7" x14ac:dyDescent="0.25">
      <c r="B117" s="67"/>
      <c r="C117" s="67"/>
      <c r="D117" s="67"/>
      <c r="E117" s="67"/>
      <c r="F117" s="67"/>
      <c r="G117" s="67"/>
    </row>
    <row r="118" spans="1:7" x14ac:dyDescent="0.25">
      <c r="B118" s="67"/>
      <c r="C118" s="67"/>
      <c r="D118" s="67"/>
      <c r="E118" s="67"/>
      <c r="F118" s="67"/>
      <c r="G118" s="67"/>
    </row>
    <row r="119" spans="1:7" x14ac:dyDescent="0.25">
      <c r="B119" s="67"/>
      <c r="C119" s="67"/>
      <c r="D119" s="67"/>
      <c r="E119" s="67"/>
      <c r="F119" s="67"/>
      <c r="G119" s="67"/>
    </row>
    <row r="120" spans="1:7" x14ac:dyDescent="0.25">
      <c r="B120" s="67"/>
      <c r="C120" s="67"/>
      <c r="D120" s="67"/>
      <c r="E120" s="67"/>
      <c r="F120" s="67"/>
      <c r="G120" s="67"/>
    </row>
    <row r="121" spans="1:7" x14ac:dyDescent="0.25">
      <c r="B121" s="67"/>
      <c r="C121" s="67"/>
      <c r="D121" s="67"/>
      <c r="E121" s="67"/>
      <c r="F121" s="67"/>
      <c r="G121" s="67"/>
    </row>
    <row r="122" spans="1:7" x14ac:dyDescent="0.25">
      <c r="B122" s="67"/>
      <c r="C122" s="67"/>
      <c r="D122" s="67"/>
      <c r="E122" s="67"/>
      <c r="F122" s="67"/>
      <c r="G122" s="67"/>
    </row>
    <row r="124" spans="1:7" ht="14.25" customHeight="1" x14ac:dyDescent="0.25">
      <c r="A124" t="s">
        <v>35</v>
      </c>
      <c r="B124" s="67" t="s">
        <v>179</v>
      </c>
      <c r="C124" s="67"/>
      <c r="D124" s="67"/>
      <c r="E124" s="67"/>
      <c r="F124" s="67"/>
      <c r="G124" s="67"/>
    </row>
    <row r="125" spans="1:7" x14ac:dyDescent="0.25">
      <c r="B125" s="67"/>
      <c r="C125" s="67"/>
      <c r="D125" s="67"/>
      <c r="E125" s="67"/>
      <c r="F125" s="67"/>
      <c r="G125" s="67"/>
    </row>
    <row r="126" spans="1:7" x14ac:dyDescent="0.25">
      <c r="B126" s="67"/>
      <c r="C126" s="67"/>
      <c r="D126" s="67"/>
      <c r="E126" s="67"/>
      <c r="F126" s="67"/>
      <c r="G126" s="67"/>
    </row>
    <row r="127" spans="1:7" x14ac:dyDescent="0.25">
      <c r="B127" s="67"/>
      <c r="C127" s="67"/>
      <c r="D127" s="67"/>
      <c r="E127" s="67"/>
      <c r="F127" s="67"/>
      <c r="G127" s="67"/>
    </row>
    <row r="129" spans="1:7" ht="14.25" customHeight="1" x14ac:dyDescent="0.25">
      <c r="A129" t="s">
        <v>5</v>
      </c>
      <c r="B129" s="67" t="s">
        <v>41</v>
      </c>
      <c r="C129" s="67"/>
      <c r="D129" s="67"/>
      <c r="E129" s="67"/>
      <c r="F129" s="67"/>
      <c r="G129" s="67"/>
    </row>
    <row r="130" spans="1:7" x14ac:dyDescent="0.25">
      <c r="B130" s="67"/>
      <c r="C130" s="67"/>
      <c r="D130" s="67"/>
      <c r="E130" s="67"/>
      <c r="F130" s="67"/>
      <c r="G130" s="67"/>
    </row>
    <row r="131" spans="1:7" x14ac:dyDescent="0.25">
      <c r="B131" s="67"/>
      <c r="C131" s="67"/>
      <c r="D131" s="67"/>
      <c r="E131" s="67"/>
      <c r="F131" s="67"/>
      <c r="G131" s="67"/>
    </row>
    <row r="132" spans="1:7" x14ac:dyDescent="0.25">
      <c r="B132" s="67"/>
      <c r="C132" s="67"/>
      <c r="D132" s="67"/>
      <c r="E132" s="67"/>
      <c r="F132" s="67"/>
      <c r="G132" s="67"/>
    </row>
    <row r="133" spans="1:7" x14ac:dyDescent="0.25">
      <c r="B133" s="6"/>
      <c r="C133" s="6"/>
      <c r="D133" s="6"/>
      <c r="E133" s="6"/>
      <c r="F133" s="6"/>
      <c r="G133" s="6"/>
    </row>
    <row r="134" spans="1:7" ht="14.25" customHeight="1" x14ac:dyDescent="0.25">
      <c r="A134" t="s">
        <v>42</v>
      </c>
      <c r="B134" s="67" t="s">
        <v>180</v>
      </c>
      <c r="C134" s="67"/>
      <c r="D134" s="67"/>
      <c r="E134" s="67"/>
      <c r="F134" s="67"/>
      <c r="G134" s="67"/>
    </row>
    <row r="135" spans="1:7" x14ac:dyDescent="0.25">
      <c r="B135" s="67"/>
      <c r="C135" s="67"/>
      <c r="D135" s="67"/>
      <c r="E135" s="67"/>
      <c r="F135" s="67"/>
      <c r="G135" s="67"/>
    </row>
    <row r="136" spans="1:7" x14ac:dyDescent="0.25">
      <c r="B136" s="67"/>
      <c r="C136" s="67"/>
      <c r="D136" s="67"/>
      <c r="E136" s="67"/>
      <c r="F136" s="67"/>
      <c r="G136" s="67"/>
    </row>
    <row r="137" spans="1:7" x14ac:dyDescent="0.25">
      <c r="B137" s="67"/>
      <c r="C137" s="67"/>
      <c r="D137" s="67"/>
      <c r="E137" s="67"/>
      <c r="F137" s="67"/>
      <c r="G137" s="67"/>
    </row>
    <row r="138" spans="1:7" x14ac:dyDescent="0.25">
      <c r="B138" s="67"/>
      <c r="C138" s="67"/>
      <c r="D138" s="67"/>
      <c r="E138" s="67"/>
      <c r="F138" s="67"/>
      <c r="G138" s="67"/>
    </row>
    <row r="139" spans="1:7" x14ac:dyDescent="0.25">
      <c r="B139" s="67"/>
      <c r="C139" s="67"/>
      <c r="D139" s="67"/>
      <c r="E139" s="67"/>
      <c r="F139" s="67"/>
      <c r="G139" s="67"/>
    </row>
    <row r="140" spans="1:7" x14ac:dyDescent="0.25">
      <c r="B140" s="67"/>
      <c r="C140" s="67"/>
      <c r="D140" s="67"/>
      <c r="E140" s="67"/>
      <c r="F140" s="67"/>
      <c r="G140" s="67"/>
    </row>
    <row r="141" spans="1:7" x14ac:dyDescent="0.25">
      <c r="B141" s="67"/>
      <c r="C141" s="67"/>
      <c r="D141" s="67"/>
      <c r="E141" s="67"/>
      <c r="F141" s="67"/>
      <c r="G141" s="67"/>
    </row>
    <row r="142" spans="1:7" x14ac:dyDescent="0.25">
      <c r="B142" s="6"/>
      <c r="C142" s="6"/>
      <c r="D142" s="6"/>
      <c r="E142" s="6"/>
      <c r="F142" s="6"/>
      <c r="G142" s="6"/>
    </row>
    <row r="143" spans="1:7" ht="17.399999999999999" thickBot="1" x14ac:dyDescent="0.35">
      <c r="A143" s="1" t="s">
        <v>26</v>
      </c>
      <c r="B143" s="1"/>
      <c r="C143" s="1"/>
      <c r="D143" s="1"/>
      <c r="E143" s="1"/>
      <c r="F143" s="1"/>
      <c r="G143" s="1"/>
    </row>
    <row r="144" spans="1:7" ht="14.4" thickTop="1" x14ac:dyDescent="0.25">
      <c r="B144" s="66" t="s">
        <v>181</v>
      </c>
      <c r="C144" s="72"/>
      <c r="D144" s="72"/>
      <c r="E144" s="72"/>
      <c r="F144" s="72"/>
      <c r="G144" s="72"/>
    </row>
    <row r="145" spans="1:7" ht="14.25" customHeight="1" x14ac:dyDescent="0.25">
      <c r="A145" s="7" t="s">
        <v>164</v>
      </c>
      <c r="B145" s="73"/>
      <c r="C145" s="73"/>
      <c r="D145" s="73"/>
      <c r="E145" s="73"/>
      <c r="F145" s="73"/>
      <c r="G145" s="73"/>
    </row>
    <row r="146" spans="1:7" ht="15.75" customHeight="1" x14ac:dyDescent="0.25">
      <c r="A146" s="7"/>
      <c r="B146" s="73"/>
      <c r="C146" s="73"/>
      <c r="D146" s="73"/>
      <c r="E146" s="73"/>
      <c r="F146" s="73"/>
      <c r="G146" s="73"/>
    </row>
    <row r="147" spans="1:7" x14ac:dyDescent="0.25">
      <c r="A147" s="6"/>
      <c r="B147" s="6"/>
      <c r="C147" s="6"/>
      <c r="D147" s="6"/>
      <c r="E147" s="6"/>
      <c r="F147" s="6"/>
      <c r="G147" s="6"/>
    </row>
    <row r="148" spans="1:7" ht="14.4" thickBot="1" x14ac:dyDescent="0.3">
      <c r="A148" s="5" t="s">
        <v>136</v>
      </c>
      <c r="B148" s="5"/>
      <c r="C148" s="5"/>
      <c r="D148" s="5"/>
      <c r="E148" s="5"/>
      <c r="F148" s="5"/>
      <c r="G148" s="5"/>
    </row>
    <row r="149" spans="1:7" x14ac:dyDescent="0.25">
      <c r="B149" s="8"/>
    </row>
    <row r="150" spans="1:7" x14ac:dyDescent="0.25">
      <c r="A150" t="s">
        <v>8</v>
      </c>
      <c r="B150" s="67" t="s">
        <v>65</v>
      </c>
      <c r="C150" s="67"/>
      <c r="D150" s="67"/>
      <c r="E150" s="67"/>
      <c r="F150" s="67"/>
      <c r="G150" s="67"/>
    </row>
    <row r="151" spans="1:7" x14ac:dyDescent="0.25">
      <c r="B151" s="67"/>
      <c r="C151" s="67"/>
      <c r="D151" s="67"/>
      <c r="E151" s="67"/>
      <c r="F151" s="67"/>
      <c r="G151" s="67"/>
    </row>
    <row r="152" spans="1:7" x14ac:dyDescent="0.25">
      <c r="B152" s="67"/>
      <c r="C152" s="67"/>
      <c r="D152" s="67"/>
      <c r="E152" s="67"/>
      <c r="F152" s="67"/>
      <c r="G152" s="67"/>
    </row>
    <row r="153" spans="1:7" x14ac:dyDescent="0.25">
      <c r="B153" s="67"/>
      <c r="C153" s="67"/>
      <c r="D153" s="67"/>
      <c r="E153" s="67"/>
      <c r="F153" s="67"/>
      <c r="G153" s="67"/>
    </row>
    <row r="154" spans="1:7" x14ac:dyDescent="0.25">
      <c r="B154" s="67"/>
      <c r="C154" s="67"/>
      <c r="D154" s="67"/>
      <c r="E154" s="67"/>
      <c r="F154" s="67"/>
      <c r="G154" s="67"/>
    </row>
    <row r="156" spans="1:7" x14ac:dyDescent="0.25">
      <c r="A156" t="s">
        <v>22</v>
      </c>
      <c r="B156" s="67" t="s">
        <v>182</v>
      </c>
      <c r="C156" s="67"/>
      <c r="D156" s="67"/>
      <c r="E156" s="67"/>
      <c r="F156" s="67"/>
      <c r="G156" s="67"/>
    </row>
    <row r="157" spans="1:7" x14ac:dyDescent="0.25">
      <c r="B157" s="67"/>
      <c r="C157" s="67"/>
      <c r="D157" s="67"/>
      <c r="E157" s="67"/>
      <c r="F157" s="67"/>
      <c r="G157" s="67"/>
    </row>
    <row r="158" spans="1:7" x14ac:dyDescent="0.25">
      <c r="B158" s="67"/>
      <c r="C158" s="67"/>
      <c r="D158" s="67"/>
      <c r="E158" s="67"/>
      <c r="F158" s="67"/>
      <c r="G158" s="67"/>
    </row>
    <row r="159" spans="1:7" x14ac:dyDescent="0.25">
      <c r="B159" s="67"/>
      <c r="C159" s="67"/>
      <c r="D159" s="67"/>
      <c r="E159" s="67"/>
      <c r="F159" s="67"/>
      <c r="G159" s="67"/>
    </row>
    <row r="160" spans="1:7" ht="14.25" customHeight="1" x14ac:dyDescent="0.25"/>
    <row r="161" spans="1:7" x14ac:dyDescent="0.25">
      <c r="A161" t="s">
        <v>7</v>
      </c>
      <c r="B161" s="67" t="s">
        <v>45</v>
      </c>
      <c r="C161" s="67"/>
      <c r="D161" s="67"/>
      <c r="E161" s="67"/>
      <c r="F161" s="67"/>
      <c r="G161" s="67"/>
    </row>
    <row r="162" spans="1:7" x14ac:dyDescent="0.25">
      <c r="B162" s="67"/>
      <c r="C162" s="67"/>
      <c r="D162" s="67"/>
      <c r="E162" s="67"/>
      <c r="F162" s="67"/>
      <c r="G162" s="67"/>
    </row>
    <row r="163" spans="1:7" x14ac:dyDescent="0.25">
      <c r="B163" s="67"/>
      <c r="C163" s="67"/>
      <c r="D163" s="67"/>
      <c r="E163" s="67"/>
      <c r="F163" s="67"/>
      <c r="G163" s="67"/>
    </row>
    <row r="164" spans="1:7" x14ac:dyDescent="0.25">
      <c r="B164" s="67"/>
      <c r="C164" s="67"/>
      <c r="D164" s="67"/>
      <c r="E164" s="67"/>
      <c r="F164" s="67"/>
      <c r="G164" s="67"/>
    </row>
    <row r="165" spans="1:7" x14ac:dyDescent="0.25">
      <c r="B165" s="6"/>
      <c r="C165" s="6"/>
      <c r="D165" s="6"/>
      <c r="E165" s="6"/>
      <c r="F165" s="6"/>
      <c r="G165" s="6"/>
    </row>
    <row r="166" spans="1:7" x14ac:dyDescent="0.25">
      <c r="A166" t="s">
        <v>6</v>
      </c>
      <c r="B166" s="67" t="s">
        <v>217</v>
      </c>
      <c r="C166" s="67"/>
      <c r="D166" s="67"/>
      <c r="E166" s="67"/>
      <c r="F166" s="67"/>
      <c r="G166" s="67"/>
    </row>
    <row r="167" spans="1:7" ht="14.25" customHeight="1" x14ac:dyDescent="0.25">
      <c r="B167" s="67"/>
      <c r="C167" s="67"/>
      <c r="D167" s="67"/>
      <c r="E167" s="67"/>
      <c r="F167" s="67"/>
      <c r="G167" s="67"/>
    </row>
    <row r="168" spans="1:7" x14ac:dyDescent="0.25">
      <c r="B168" s="67"/>
      <c r="C168" s="67"/>
      <c r="D168" s="67"/>
      <c r="E168" s="67"/>
      <c r="F168" s="67"/>
      <c r="G168" s="67"/>
    </row>
    <row r="169" spans="1:7" ht="17.399999999999999" thickBot="1" x14ac:dyDescent="0.35">
      <c r="A169" s="1" t="s">
        <v>27</v>
      </c>
      <c r="B169" s="1"/>
      <c r="C169" s="1"/>
      <c r="D169" s="1"/>
      <c r="E169" s="1"/>
      <c r="F169" s="1"/>
      <c r="G169" s="1"/>
    </row>
    <row r="170" spans="1:7" ht="14.4" thickTop="1" x14ac:dyDescent="0.25"/>
    <row r="171" spans="1:7" ht="14.4" thickBot="1" x14ac:dyDescent="0.3">
      <c r="A171" s="5" t="s">
        <v>38</v>
      </c>
      <c r="B171" s="5"/>
      <c r="C171" s="5"/>
      <c r="D171" s="5"/>
      <c r="E171" s="5"/>
      <c r="F171" s="5"/>
      <c r="G171" s="5"/>
    </row>
    <row r="172" spans="1:7" ht="14.25" customHeight="1" x14ac:dyDescent="0.25">
      <c r="A172" s="70" t="s">
        <v>46</v>
      </c>
      <c r="B172" s="70" t="s">
        <v>183</v>
      </c>
      <c r="C172" s="70"/>
      <c r="D172" s="70"/>
      <c r="E172" s="70"/>
      <c r="F172" s="70"/>
      <c r="G172" s="70"/>
    </row>
    <row r="173" spans="1:7" x14ac:dyDescent="0.25">
      <c r="A173" s="67"/>
      <c r="B173" s="67"/>
      <c r="C173" s="67"/>
      <c r="D173" s="67"/>
      <c r="E173" s="67"/>
      <c r="F173" s="67"/>
      <c r="G173" s="67"/>
    </row>
    <row r="174" spans="1:7" x14ac:dyDescent="0.25">
      <c r="A174" s="6"/>
      <c r="B174" s="67"/>
      <c r="C174" s="67"/>
      <c r="D174" s="67"/>
      <c r="E174" s="67"/>
      <c r="F174" s="67"/>
      <c r="G174" s="67"/>
    </row>
    <row r="175" spans="1:7" x14ac:dyDescent="0.25">
      <c r="A175" s="6"/>
      <c r="B175" s="67"/>
      <c r="C175" s="67"/>
      <c r="D175" s="67"/>
      <c r="E175" s="67"/>
      <c r="F175" s="67"/>
      <c r="G175" s="67"/>
    </row>
    <row r="176" spans="1:7" x14ac:dyDescent="0.25">
      <c r="A176" s="6"/>
      <c r="B176" s="67"/>
      <c r="C176" s="67"/>
      <c r="D176" s="67"/>
      <c r="E176" s="67"/>
      <c r="F176" s="67"/>
      <c r="G176" s="67"/>
    </row>
    <row r="177" spans="1:7" x14ac:dyDescent="0.25">
      <c r="A177" s="6"/>
      <c r="B177" s="67"/>
      <c r="C177" s="67"/>
      <c r="D177" s="67"/>
      <c r="E177" s="67"/>
      <c r="F177" s="67"/>
      <c r="G177" s="67"/>
    </row>
    <row r="178" spans="1:7" ht="14.25" customHeight="1" x14ac:dyDescent="0.25">
      <c r="B178" s="67"/>
      <c r="C178" s="67"/>
      <c r="D178" s="67"/>
      <c r="E178" s="67"/>
      <c r="F178" s="67"/>
      <c r="G178" s="67"/>
    </row>
    <row r="180" spans="1:7" ht="17.399999999999999" thickBot="1" x14ac:dyDescent="0.35">
      <c r="A180" s="1" t="s">
        <v>137</v>
      </c>
      <c r="B180" s="1"/>
      <c r="C180" s="1"/>
      <c r="D180" s="1"/>
      <c r="E180" s="1"/>
      <c r="F180" s="1"/>
      <c r="G180" s="1"/>
    </row>
    <row r="181" spans="1:7" ht="14.4" thickTop="1" x14ac:dyDescent="0.25"/>
    <row r="182" spans="1:7" ht="14.4" thickBot="1" x14ac:dyDescent="0.3">
      <c r="A182" s="5" t="s">
        <v>138</v>
      </c>
      <c r="B182" s="5"/>
      <c r="C182" s="5"/>
      <c r="D182" s="5"/>
      <c r="E182" s="5"/>
      <c r="F182" s="5"/>
      <c r="G182" s="5"/>
    </row>
    <row r="183" spans="1:7" ht="14.25" customHeight="1" x14ac:dyDescent="0.25">
      <c r="A183" t="s">
        <v>19</v>
      </c>
      <c r="B183" s="67" t="s">
        <v>173</v>
      </c>
      <c r="C183" s="67"/>
      <c r="D183" s="67"/>
      <c r="E183" s="67"/>
      <c r="F183" s="67"/>
      <c r="G183" s="67"/>
    </row>
    <row r="184" spans="1:7" x14ac:dyDescent="0.25">
      <c r="B184" s="67"/>
      <c r="C184" s="67"/>
      <c r="D184" s="67"/>
      <c r="E184" s="67"/>
      <c r="F184" s="67"/>
      <c r="G184" s="67"/>
    </row>
    <row r="185" spans="1:7" x14ac:dyDescent="0.25">
      <c r="B185" s="67"/>
      <c r="C185" s="67"/>
      <c r="D185" s="67"/>
      <c r="E185" s="67"/>
      <c r="F185" s="67"/>
      <c r="G185" s="67"/>
    </row>
    <row r="186" spans="1:7" x14ac:dyDescent="0.25">
      <c r="B186" s="67"/>
      <c r="C186" s="67"/>
      <c r="D186" s="67"/>
      <c r="E186" s="67"/>
      <c r="F186" s="67"/>
      <c r="G186" s="67"/>
    </row>
    <row r="187" spans="1:7" x14ac:dyDescent="0.25">
      <c r="B187" s="6"/>
      <c r="C187" s="6"/>
      <c r="D187" s="6"/>
      <c r="E187" s="6"/>
      <c r="F187" s="6"/>
      <c r="G187" s="6"/>
    </row>
    <row r="188" spans="1:7" x14ac:dyDescent="0.25">
      <c r="A188" t="s">
        <v>54</v>
      </c>
      <c r="B188" s="67" t="s">
        <v>55</v>
      </c>
      <c r="C188" s="67"/>
      <c r="D188" s="67"/>
      <c r="E188" s="67"/>
      <c r="F188" s="67"/>
      <c r="G188" s="67"/>
    </row>
    <row r="189" spans="1:7" x14ac:dyDescent="0.25">
      <c r="B189" s="67"/>
      <c r="C189" s="67"/>
      <c r="D189" s="67"/>
      <c r="E189" s="67"/>
      <c r="F189" s="67"/>
      <c r="G189" s="67"/>
    </row>
    <row r="191" spans="1:7" ht="14.25" customHeight="1" x14ac:dyDescent="0.25">
      <c r="A191" t="s">
        <v>20</v>
      </c>
      <c r="B191" s="67" t="s">
        <v>174</v>
      </c>
      <c r="C191" s="67"/>
      <c r="D191" s="67"/>
      <c r="E191" s="67"/>
      <c r="F191" s="67"/>
      <c r="G191" s="67"/>
    </row>
    <row r="192" spans="1:7" x14ac:dyDescent="0.25">
      <c r="B192" s="67"/>
      <c r="C192" s="67"/>
      <c r="D192" s="67"/>
      <c r="E192" s="67"/>
      <c r="F192" s="67"/>
      <c r="G192" s="67"/>
    </row>
    <row r="193" spans="1:7" x14ac:dyDescent="0.25">
      <c r="B193" s="6"/>
      <c r="C193" s="6"/>
      <c r="D193" s="6"/>
      <c r="E193" s="6"/>
      <c r="F193" s="6"/>
      <c r="G193" s="6"/>
    </row>
    <row r="194" spans="1:7" ht="14.25" customHeight="1" x14ac:dyDescent="0.25">
      <c r="A194" t="s">
        <v>21</v>
      </c>
      <c r="B194" s="67" t="s">
        <v>33</v>
      </c>
      <c r="C194" s="67"/>
      <c r="D194" s="67"/>
      <c r="E194" s="67"/>
      <c r="F194" s="67"/>
      <c r="G194" s="67"/>
    </row>
    <row r="195" spans="1:7" x14ac:dyDescent="0.25">
      <c r="B195" s="67"/>
      <c r="C195" s="67"/>
      <c r="D195" s="67"/>
      <c r="E195" s="67"/>
      <c r="F195" s="67"/>
      <c r="G195" s="67"/>
    </row>
    <row r="196" spans="1:7" x14ac:dyDescent="0.25">
      <c r="B196" s="67"/>
      <c r="C196" s="67"/>
      <c r="D196" s="67"/>
      <c r="E196" s="67"/>
      <c r="F196" s="67"/>
      <c r="G196" s="67"/>
    </row>
    <row r="197" spans="1:7" x14ac:dyDescent="0.25">
      <c r="B197" s="67"/>
      <c r="C197" s="67"/>
      <c r="D197" s="67"/>
      <c r="E197" s="67"/>
      <c r="F197" s="67"/>
      <c r="G197" s="67"/>
    </row>
    <row r="198" spans="1:7" x14ac:dyDescent="0.25">
      <c r="B198" s="67"/>
      <c r="C198" s="67"/>
      <c r="D198" s="67"/>
      <c r="E198" s="67"/>
      <c r="F198" s="67"/>
      <c r="G198" s="67"/>
    </row>
    <row r="199" spans="1:7" ht="14.4" thickBot="1" x14ac:dyDescent="0.3">
      <c r="A199" s="5" t="s">
        <v>139</v>
      </c>
      <c r="B199" s="5"/>
      <c r="C199" s="5"/>
      <c r="D199" s="5"/>
      <c r="E199" s="5"/>
      <c r="F199" s="5"/>
      <c r="G199" s="5"/>
    </row>
    <row r="200" spans="1:7" x14ac:dyDescent="0.25">
      <c r="A200" t="s">
        <v>16</v>
      </c>
      <c r="B200" s="70" t="s">
        <v>47</v>
      </c>
      <c r="C200" s="70"/>
      <c r="D200" s="70"/>
      <c r="E200" s="70"/>
      <c r="F200" s="70"/>
      <c r="G200" s="70"/>
    </row>
    <row r="201" spans="1:7" x14ac:dyDescent="0.25">
      <c r="B201" s="71"/>
      <c r="C201" s="71"/>
      <c r="D201" s="71"/>
      <c r="E201" s="71"/>
      <c r="F201" s="71"/>
      <c r="G201" s="71"/>
    </row>
    <row r="202" spans="1:7" x14ac:dyDescent="0.25">
      <c r="B202" s="71"/>
      <c r="C202" s="71"/>
      <c r="D202" s="71"/>
      <c r="E202" s="71"/>
      <c r="F202" s="71"/>
      <c r="G202" s="71"/>
    </row>
    <row r="203" spans="1:7" x14ac:dyDescent="0.25">
      <c r="B203" s="71"/>
      <c r="C203" s="71"/>
      <c r="D203" s="71"/>
      <c r="E203" s="71"/>
      <c r="F203" s="71"/>
      <c r="G203" s="71"/>
    </row>
    <row r="204" spans="1:7" x14ac:dyDescent="0.25">
      <c r="B204" s="71"/>
      <c r="C204" s="71"/>
      <c r="D204" s="71"/>
      <c r="E204" s="71"/>
      <c r="F204" s="71"/>
      <c r="G204" s="71"/>
    </row>
    <row r="205" spans="1:7" x14ac:dyDescent="0.25">
      <c r="B205" s="71"/>
      <c r="C205" s="71"/>
      <c r="D205" s="71"/>
      <c r="E205" s="71"/>
      <c r="F205" s="71"/>
      <c r="G205" s="71"/>
    </row>
    <row r="206" spans="1:7" x14ac:dyDescent="0.25">
      <c r="B206" s="71"/>
      <c r="C206" s="71"/>
      <c r="D206" s="71"/>
      <c r="E206" s="71"/>
      <c r="F206" s="71"/>
      <c r="G206" s="71"/>
    </row>
    <row r="208" spans="1:7" x14ac:dyDescent="0.25">
      <c r="A208" t="s">
        <v>48</v>
      </c>
      <c r="B208" s="67" t="s">
        <v>184</v>
      </c>
      <c r="C208" s="67"/>
      <c r="D208" s="67"/>
      <c r="E208" s="67"/>
      <c r="F208" s="67"/>
      <c r="G208" s="67"/>
    </row>
    <row r="209" spans="1:7" x14ac:dyDescent="0.25">
      <c r="B209" s="67"/>
      <c r="C209" s="67"/>
      <c r="D209" s="67"/>
      <c r="E209" s="67"/>
      <c r="F209" s="67"/>
      <c r="G209" s="67"/>
    </row>
    <row r="210" spans="1:7" x14ac:dyDescent="0.25">
      <c r="B210" s="67"/>
      <c r="C210" s="67"/>
      <c r="D210" s="67"/>
      <c r="E210" s="67"/>
      <c r="F210" s="67"/>
      <c r="G210" s="67"/>
    </row>
    <row r="211" spans="1:7" x14ac:dyDescent="0.25">
      <c r="B211" s="67"/>
      <c r="C211" s="67"/>
      <c r="D211" s="67"/>
      <c r="E211" s="67"/>
      <c r="F211" s="67"/>
      <c r="G211" s="67"/>
    </row>
    <row r="213" spans="1:7" x14ac:dyDescent="0.25">
      <c r="A213" t="s">
        <v>18</v>
      </c>
      <c r="B213" s="67" t="s">
        <v>49</v>
      </c>
      <c r="C213" s="67"/>
      <c r="D213" s="67"/>
      <c r="E213" s="67"/>
      <c r="F213" s="67"/>
      <c r="G213" s="67"/>
    </row>
    <row r="214" spans="1:7" x14ac:dyDescent="0.25">
      <c r="B214" s="67"/>
      <c r="C214" s="67"/>
      <c r="D214" s="67"/>
      <c r="E214" s="67"/>
      <c r="F214" s="67"/>
      <c r="G214" s="67"/>
    </row>
    <row r="215" spans="1:7" x14ac:dyDescent="0.25">
      <c r="B215" s="67"/>
      <c r="C215" s="67"/>
      <c r="D215" s="67"/>
      <c r="E215" s="67"/>
      <c r="F215" s="67"/>
      <c r="G215" s="67"/>
    </row>
    <row r="217" spans="1:7" ht="14.4" thickBot="1" x14ac:dyDescent="0.3">
      <c r="A217" s="5" t="s">
        <v>140</v>
      </c>
      <c r="B217" s="5"/>
      <c r="C217" s="5"/>
      <c r="D217" s="5"/>
      <c r="E217" s="5"/>
      <c r="F217" s="5"/>
      <c r="G217" s="5"/>
    </row>
    <row r="218" spans="1:7" x14ac:dyDescent="0.25">
      <c r="A218" s="8"/>
      <c r="B218" s="70" t="s">
        <v>218</v>
      </c>
      <c r="C218" s="70"/>
      <c r="D218" s="70"/>
      <c r="E218" s="70"/>
      <c r="F218" s="70"/>
      <c r="G218" s="70"/>
    </row>
    <row r="219" spans="1:7" x14ac:dyDescent="0.25">
      <c r="A219" s="58"/>
      <c r="B219" s="71"/>
      <c r="C219" s="71"/>
      <c r="D219" s="71"/>
      <c r="E219" s="71"/>
      <c r="F219" s="71"/>
      <c r="G219" s="71"/>
    </row>
    <row r="220" spans="1:7" x14ac:dyDescent="0.25">
      <c r="A220" s="58"/>
      <c r="B220" s="71"/>
      <c r="C220" s="71"/>
      <c r="D220" s="71"/>
      <c r="E220" s="71"/>
      <c r="F220" s="71"/>
      <c r="G220" s="71"/>
    </row>
    <row r="221" spans="1:7" x14ac:dyDescent="0.25">
      <c r="A221" s="58"/>
      <c r="B221" s="71"/>
      <c r="C221" s="71"/>
      <c r="D221" s="71"/>
      <c r="E221" s="71"/>
      <c r="F221" s="71"/>
      <c r="G221" s="71"/>
    </row>
    <row r="222" spans="1:7" x14ac:dyDescent="0.25">
      <c r="A222" s="7"/>
      <c r="B222" s="71"/>
      <c r="C222" s="71"/>
      <c r="D222" s="71"/>
      <c r="E222" s="71"/>
      <c r="F222" s="71"/>
      <c r="G222" s="71"/>
    </row>
    <row r="223" spans="1:7" x14ac:dyDescent="0.25">
      <c r="A223" s="7"/>
      <c r="B223" s="71"/>
      <c r="C223" s="71"/>
      <c r="D223" s="71"/>
      <c r="E223" s="71"/>
      <c r="F223" s="71"/>
      <c r="G223" s="71"/>
    </row>
    <row r="225" spans="1:7" ht="17.399999999999999" thickBot="1" x14ac:dyDescent="0.35">
      <c r="A225" s="1" t="s">
        <v>39</v>
      </c>
      <c r="B225" s="1"/>
      <c r="C225" s="1"/>
      <c r="D225" s="1"/>
      <c r="E225" s="1"/>
      <c r="F225" s="1"/>
      <c r="G225" s="1"/>
    </row>
    <row r="226" spans="1:7" ht="15" customHeight="1" thickTop="1" x14ac:dyDescent="0.25">
      <c r="A226" s="59"/>
      <c r="B226" s="66" t="s">
        <v>157</v>
      </c>
      <c r="C226" s="66"/>
      <c r="D226" s="66"/>
      <c r="E226" s="66"/>
      <c r="F226" s="66"/>
      <c r="G226" s="66"/>
    </row>
    <row r="227" spans="1:7" x14ac:dyDescent="0.25">
      <c r="A227" s="58"/>
      <c r="B227" s="71"/>
      <c r="C227" s="71"/>
      <c r="D227" s="71"/>
      <c r="E227" s="71"/>
      <c r="F227" s="71"/>
      <c r="G227" s="71"/>
    </row>
    <row r="228" spans="1:7" x14ac:dyDescent="0.25">
      <c r="A228" s="58"/>
      <c r="B228" s="71"/>
      <c r="C228" s="71"/>
      <c r="D228" s="71"/>
      <c r="E228" s="71"/>
      <c r="F228" s="71"/>
      <c r="G228" s="71"/>
    </row>
    <row r="229" spans="1:7" ht="19.8" thickBot="1" x14ac:dyDescent="0.4">
      <c r="A229" s="2"/>
      <c r="B229" s="2"/>
      <c r="C229" s="2"/>
      <c r="D229" s="2"/>
      <c r="E229" s="2"/>
      <c r="F229" s="2"/>
      <c r="G229" s="2"/>
    </row>
    <row r="230" spans="1:7" ht="14.4" thickTop="1" x14ac:dyDescent="0.25"/>
  </sheetData>
  <mergeCells count="34">
    <mergeCell ref="B218:G223"/>
    <mergeCell ref="B226:G228"/>
    <mergeCell ref="B35:G36"/>
    <mergeCell ref="B200:G206"/>
    <mergeCell ref="B208:G211"/>
    <mergeCell ref="B213:G215"/>
    <mergeCell ref="B183:G186"/>
    <mergeCell ref="B191:G192"/>
    <mergeCell ref="B194:G198"/>
    <mergeCell ref="B161:G164"/>
    <mergeCell ref="B166:G168"/>
    <mergeCell ref="B156:G159"/>
    <mergeCell ref="B150:G154"/>
    <mergeCell ref="B188:G189"/>
    <mergeCell ref="A172:A173"/>
    <mergeCell ref="B172:G178"/>
    <mergeCell ref="B8:G18"/>
    <mergeCell ref="B24:G30"/>
    <mergeCell ref="B32:G33"/>
    <mergeCell ref="B45:G47"/>
    <mergeCell ref="B38:G43"/>
    <mergeCell ref="B20:G22"/>
    <mergeCell ref="B1:G1"/>
    <mergeCell ref="B2:G4"/>
    <mergeCell ref="B60:G75"/>
    <mergeCell ref="B49:G58"/>
    <mergeCell ref="B144:G146"/>
    <mergeCell ref="B87:G92"/>
    <mergeCell ref="B79:G85"/>
    <mergeCell ref="B129:G132"/>
    <mergeCell ref="B124:G127"/>
    <mergeCell ref="B94:G97"/>
    <mergeCell ref="B99:G122"/>
    <mergeCell ref="B134:G14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zoomScaleNormal="100" workbookViewId="0">
      <pane ySplit="1" topLeftCell="A2" activePane="bottomLeft" state="frozen"/>
      <selection pane="bottomLeft" activeCell="B20" sqref="B20"/>
    </sheetView>
  </sheetViews>
  <sheetFormatPr defaultRowHeight="13.8" x14ac:dyDescent="0.25"/>
  <cols>
    <col min="1" max="1" width="34.59765625" customWidth="1"/>
    <col min="2" max="2" width="16.5" customWidth="1"/>
    <col min="3" max="3" width="19" customWidth="1"/>
    <col min="4" max="4" width="12.59765625" customWidth="1"/>
    <col min="5" max="5" width="13.8984375" customWidth="1"/>
    <col min="6" max="6" width="15.8984375" customWidth="1"/>
  </cols>
  <sheetData>
    <row r="1" spans="1:8" ht="19.8" thickBot="1" x14ac:dyDescent="0.4">
      <c r="A1" s="2" t="s">
        <v>163</v>
      </c>
      <c r="B1" s="2"/>
      <c r="C1" s="2"/>
      <c r="D1" s="2"/>
      <c r="E1" s="2"/>
      <c r="F1" s="2"/>
      <c r="G1" s="2"/>
      <c r="H1" s="2"/>
    </row>
    <row r="2" spans="1:8" ht="15" customHeight="1" thickTop="1" x14ac:dyDescent="0.25">
      <c r="B2" s="68" t="s">
        <v>186</v>
      </c>
      <c r="C2" s="68"/>
      <c r="D2" s="68"/>
      <c r="E2" s="68"/>
      <c r="F2" s="68"/>
    </row>
    <row r="3" spans="1:8" x14ac:dyDescent="0.25">
      <c r="B3" s="71"/>
      <c r="C3" s="71"/>
      <c r="D3" s="71"/>
      <c r="E3" s="71"/>
      <c r="F3" s="71"/>
    </row>
    <row r="4" spans="1:8" x14ac:dyDescent="0.25">
      <c r="B4" s="7"/>
      <c r="C4" s="7"/>
      <c r="D4" s="7"/>
      <c r="E4" s="7"/>
      <c r="F4" s="7"/>
    </row>
    <row r="5" spans="1:8" ht="17.399999999999999" thickBot="1" x14ac:dyDescent="0.35">
      <c r="A5" s="1" t="s">
        <v>185</v>
      </c>
      <c r="B5" s="60"/>
      <c r="C5" s="60"/>
      <c r="D5" s="60"/>
      <c r="E5" s="60"/>
      <c r="F5" s="60"/>
      <c r="G5" s="1"/>
      <c r="H5" s="1"/>
    </row>
    <row r="6" spans="1:8" ht="14.4" thickTop="1" x14ac:dyDescent="0.25">
      <c r="A6" t="s">
        <v>167</v>
      </c>
      <c r="B6" s="61" t="str">
        <f>'1. Samla in underlag'!B7:C7</f>
        <v>Storvreta 3:77</v>
      </c>
      <c r="C6" s="7"/>
      <c r="D6" s="7"/>
      <c r="E6" s="7"/>
      <c r="F6" s="7"/>
    </row>
    <row r="7" spans="1:8" x14ac:dyDescent="0.25">
      <c r="B7" s="7"/>
      <c r="C7" s="7"/>
      <c r="D7" s="7"/>
      <c r="E7" s="7"/>
      <c r="F7" s="7"/>
    </row>
    <row r="8" spans="1:8" ht="17.399999999999999" thickBot="1" x14ac:dyDescent="0.35">
      <c r="A8" s="74" t="s">
        <v>141</v>
      </c>
      <c r="B8" s="74"/>
      <c r="C8" s="74"/>
      <c r="D8" s="74"/>
      <c r="E8" s="1"/>
      <c r="F8" s="1"/>
      <c r="G8" s="1"/>
      <c r="H8" s="1"/>
    </row>
    <row r="9" spans="1:8" ht="14.4" thickTop="1" x14ac:dyDescent="0.25"/>
    <row r="10" spans="1:8" ht="14.4" thickBot="1" x14ac:dyDescent="0.3">
      <c r="A10" s="5" t="s">
        <v>142</v>
      </c>
      <c r="B10" s="5"/>
      <c r="C10" s="5"/>
      <c r="D10" s="5"/>
      <c r="E10" s="5"/>
      <c r="F10" s="5"/>
      <c r="G10" s="5"/>
      <c r="H10" s="5"/>
    </row>
    <row r="11" spans="1:8" x14ac:dyDescent="0.25">
      <c r="A11" s="45" t="s">
        <v>3</v>
      </c>
      <c r="B11">
        <f>'1. Samla in underlag'!B10</f>
        <v>1.175</v>
      </c>
      <c r="C11" t="s">
        <v>23</v>
      </c>
    </row>
    <row r="12" spans="1:8" x14ac:dyDescent="0.25">
      <c r="A12" s="45" t="s">
        <v>53</v>
      </c>
      <c r="B12">
        <f>'1. Samla in underlag'!B11</f>
        <v>0</v>
      </c>
      <c r="C12" t="s">
        <v>23</v>
      </c>
    </row>
    <row r="13" spans="1:8" x14ac:dyDescent="0.25">
      <c r="A13" s="45" t="s">
        <v>4</v>
      </c>
      <c r="B13">
        <f>'1. Samla in underlag'!B12</f>
        <v>1</v>
      </c>
      <c r="C13" t="s">
        <v>23</v>
      </c>
    </row>
    <row r="14" spans="1:8" x14ac:dyDescent="0.25">
      <c r="A14" s="45" t="s">
        <v>34</v>
      </c>
      <c r="B14">
        <f>'1. Samla in underlag'!B13</f>
        <v>0.7</v>
      </c>
      <c r="C14" t="s">
        <v>23</v>
      </c>
    </row>
    <row r="16" spans="1:8" ht="14.4" thickBot="1" x14ac:dyDescent="0.3">
      <c r="A16" s="5" t="s">
        <v>143</v>
      </c>
      <c r="B16" s="5"/>
      <c r="C16" s="5"/>
      <c r="D16" s="5"/>
      <c r="E16" s="5"/>
      <c r="F16" s="5"/>
      <c r="G16" s="5"/>
      <c r="H16" s="5"/>
    </row>
    <row r="17" spans="1:8" x14ac:dyDescent="0.25">
      <c r="A17" t="s">
        <v>19</v>
      </c>
      <c r="B17">
        <f>'4. Analys'!B6</f>
        <v>9</v>
      </c>
      <c r="C17" t="s">
        <v>14</v>
      </c>
    </row>
    <row r="18" spans="1:8" x14ac:dyDescent="0.25">
      <c r="A18" t="s">
        <v>54</v>
      </c>
      <c r="B18">
        <f>'4. Analys'!B7</f>
        <v>2</v>
      </c>
      <c r="C18" t="s">
        <v>14</v>
      </c>
    </row>
    <row r="19" spans="1:8" x14ac:dyDescent="0.25">
      <c r="A19" t="s">
        <v>20</v>
      </c>
      <c r="B19">
        <f>'4. Analys'!B8</f>
        <v>3</v>
      </c>
      <c r="C19" t="s">
        <v>14</v>
      </c>
    </row>
    <row r="20" spans="1:8" x14ac:dyDescent="0.25">
      <c r="A20" t="s">
        <v>21</v>
      </c>
      <c r="B20">
        <f>'4. Analys'!B9</f>
        <v>50</v>
      </c>
      <c r="C20" t="s">
        <v>13</v>
      </c>
    </row>
    <row r="22" spans="1:8" ht="14.4" thickBot="1" x14ac:dyDescent="0.3">
      <c r="A22" s="5" t="s">
        <v>144</v>
      </c>
      <c r="B22" s="5"/>
      <c r="C22" s="5"/>
      <c r="D22" s="5"/>
      <c r="E22" s="5"/>
      <c r="F22" s="5"/>
      <c r="G22" s="5"/>
      <c r="H22" s="5"/>
    </row>
    <row r="23" spans="1:8" ht="16.2" x14ac:dyDescent="0.25">
      <c r="A23" t="s">
        <v>0</v>
      </c>
      <c r="B23">
        <f>'1. Samla in underlag'!B17</f>
        <v>1160</v>
      </c>
      <c r="C23" t="s">
        <v>30</v>
      </c>
    </row>
    <row r="24" spans="1:8" ht="16.2" x14ac:dyDescent="0.25">
      <c r="A24" t="s">
        <v>51</v>
      </c>
      <c r="B24">
        <f>'1. Samla in underlag'!B18</f>
        <v>1093</v>
      </c>
      <c r="C24" t="s">
        <v>30</v>
      </c>
    </row>
    <row r="25" spans="1:8" ht="16.2" x14ac:dyDescent="0.25">
      <c r="A25" t="s">
        <v>52</v>
      </c>
      <c r="B25">
        <f>'1. Samla in underlag'!B19</f>
        <v>67</v>
      </c>
      <c r="C25" t="s">
        <v>30</v>
      </c>
    </row>
    <row r="26" spans="1:8" x14ac:dyDescent="0.25">
      <c r="A26" t="s">
        <v>6</v>
      </c>
      <c r="C26" t="s">
        <v>12</v>
      </c>
    </row>
    <row r="27" spans="1:8" x14ac:dyDescent="0.25">
      <c r="A27" t="s">
        <v>7</v>
      </c>
      <c r="C27" t="s">
        <v>12</v>
      </c>
    </row>
    <row r="29" spans="1:8" ht="14.4" thickBot="1" x14ac:dyDescent="0.3">
      <c r="A29" s="5" t="s">
        <v>145</v>
      </c>
      <c r="B29" s="5"/>
      <c r="C29" s="5"/>
      <c r="D29" s="5"/>
      <c r="E29" s="5"/>
      <c r="F29" s="5"/>
      <c r="G29" s="5"/>
      <c r="H29" s="5"/>
    </row>
    <row r="31" spans="1:8" x14ac:dyDescent="0.25">
      <c r="B31" t="s">
        <v>59</v>
      </c>
      <c r="C31" t="s">
        <v>60</v>
      </c>
    </row>
    <row r="32" spans="1:8" x14ac:dyDescent="0.25">
      <c r="A32" s="9" t="s">
        <v>213</v>
      </c>
      <c r="B32">
        <f>'1. Samla in underlag'!B40</f>
        <v>131400</v>
      </c>
      <c r="C32">
        <f>'1. Samla in underlag'!C40</f>
        <v>96600</v>
      </c>
      <c r="D32" t="s">
        <v>28</v>
      </c>
    </row>
    <row r="33" spans="1:8" x14ac:dyDescent="0.25">
      <c r="A33" s="9" t="s">
        <v>1</v>
      </c>
    </row>
    <row r="34" spans="1:8" x14ac:dyDescent="0.25">
      <c r="A34" s="9" t="s">
        <v>56</v>
      </c>
      <c r="B34" s="31">
        <f>'2. Beräkna energiprestanda'!B25</f>
        <v>20927.691382500001</v>
      </c>
      <c r="C34" s="31">
        <f>'2. Beräkna energiprestanda'!C25</f>
        <v>24740.276492500001</v>
      </c>
      <c r="D34" t="s">
        <v>28</v>
      </c>
    </row>
    <row r="35" spans="1:8" ht="16.2" x14ac:dyDescent="0.25">
      <c r="A35" s="9" t="s">
        <v>57</v>
      </c>
      <c r="B35">
        <f>'1. Samla in underlag'!B82</f>
        <v>387.8</v>
      </c>
      <c r="C35">
        <f>'1. Samla in underlag'!C82</f>
        <v>456.69999999999993</v>
      </c>
      <c r="D35" t="s">
        <v>31</v>
      </c>
    </row>
    <row r="36" spans="1:8" ht="14.4" x14ac:dyDescent="0.3">
      <c r="A36" s="9" t="s">
        <v>215</v>
      </c>
      <c r="B36">
        <f>'1. Samla in underlag'!F82</f>
        <v>55</v>
      </c>
      <c r="C36">
        <f>'1. Samla in underlag'!G82</f>
        <v>55</v>
      </c>
      <c r="D36" t="s">
        <v>61</v>
      </c>
    </row>
    <row r="37" spans="1:8" x14ac:dyDescent="0.25">
      <c r="A37" s="9" t="s">
        <v>2</v>
      </c>
    </row>
    <row r="38" spans="1:8" ht="14.4" x14ac:dyDescent="0.3">
      <c r="A38" s="9" t="s">
        <v>215</v>
      </c>
      <c r="B38" s="15">
        <f>'1. Samla in underlag'!B61</f>
        <v>8.6875000000000018</v>
      </c>
      <c r="C38" s="15">
        <f>'1. Samla in underlag'!C61</f>
        <v>8.6909722222222232</v>
      </c>
      <c r="D38" t="s">
        <v>61</v>
      </c>
    </row>
    <row r="39" spans="1:8" x14ac:dyDescent="0.25">
      <c r="A39" s="9" t="s">
        <v>169</v>
      </c>
      <c r="B39">
        <f>'2. Beräkna energiprestanda'!B47</f>
        <v>2066.3000000000011</v>
      </c>
      <c r="C39">
        <f>'2. Beräkna energiprestanda'!C47</f>
        <v>960.10000000000036</v>
      </c>
      <c r="D39" t="s">
        <v>28</v>
      </c>
    </row>
    <row r="40" spans="1:8" x14ac:dyDescent="0.25">
      <c r="A40" s="9" t="s">
        <v>58</v>
      </c>
      <c r="B40">
        <f>'1. Samla in underlag'!F104</f>
        <v>11394</v>
      </c>
      <c r="C40">
        <f>'1. Samla in underlag'!G104</f>
        <v>11394</v>
      </c>
      <c r="D40" t="s">
        <v>28</v>
      </c>
    </row>
    <row r="41" spans="1:8" x14ac:dyDescent="0.25">
      <c r="A41" s="9" t="s">
        <v>4</v>
      </c>
      <c r="B41">
        <f>'1. Samla in underlag'!J104</f>
        <v>0</v>
      </c>
      <c r="C41">
        <f>'1. Samla in underlag'!K104</f>
        <v>0</v>
      </c>
      <c r="D41" t="s">
        <v>28</v>
      </c>
    </row>
    <row r="44" spans="1:8" ht="17.399999999999999" thickBot="1" x14ac:dyDescent="0.35">
      <c r="A44" s="74" t="s">
        <v>147</v>
      </c>
      <c r="B44" s="74"/>
      <c r="C44" s="74"/>
      <c r="D44" s="74"/>
      <c r="E44" s="1"/>
      <c r="F44" s="1"/>
      <c r="G44" s="1"/>
      <c r="H44" s="1"/>
    </row>
    <row r="45" spans="1:8" ht="14.4" thickTop="1" x14ac:dyDescent="0.25"/>
    <row r="46" spans="1:8" x14ac:dyDescent="0.25">
      <c r="A46" t="s">
        <v>216</v>
      </c>
      <c r="B46" s="31">
        <f>'2. Beräkna energiprestanda'!B210</f>
        <v>126709.14825978459</v>
      </c>
      <c r="C46" t="s">
        <v>28</v>
      </c>
    </row>
    <row r="47" spans="1:8" ht="16.2" x14ac:dyDescent="0.25">
      <c r="A47" t="s">
        <v>5</v>
      </c>
      <c r="B47" s="15">
        <f>'2. Beräkna energiprestanda'!B212</f>
        <v>109.23202436188326</v>
      </c>
      <c r="C47" t="s">
        <v>29</v>
      </c>
    </row>
    <row r="48" spans="1:8" ht="16.2" x14ac:dyDescent="0.25">
      <c r="A48" t="s">
        <v>155</v>
      </c>
      <c r="B48" s="15">
        <f>'2. Beräkna energiprestanda'!B214</f>
        <v>89.422413793103445</v>
      </c>
      <c r="C48" t="s">
        <v>29</v>
      </c>
    </row>
    <row r="49" spans="1:8" ht="16.2" x14ac:dyDescent="0.25">
      <c r="A49" t="s">
        <v>133</v>
      </c>
      <c r="B49" s="15">
        <f>B47-B48</f>
        <v>19.809610568779817</v>
      </c>
      <c r="C49" t="s">
        <v>29</v>
      </c>
    </row>
    <row r="52" spans="1:8" ht="17.399999999999999" thickBot="1" x14ac:dyDescent="0.35">
      <c r="A52" s="1" t="s">
        <v>146</v>
      </c>
      <c r="B52" s="1"/>
      <c r="C52" s="1"/>
      <c r="D52" s="1"/>
      <c r="E52" s="1"/>
      <c r="F52" s="1"/>
      <c r="G52" s="1"/>
      <c r="H52" s="1"/>
    </row>
    <row r="53" spans="1:8" ht="14.4" thickTop="1" x14ac:dyDescent="0.25"/>
    <row r="54" spans="1:8" x14ac:dyDescent="0.25">
      <c r="A54" s="3"/>
      <c r="B54" s="3" t="s">
        <v>10</v>
      </c>
      <c r="C54" s="3" t="s">
        <v>24</v>
      </c>
      <c r="D54" s="3" t="s">
        <v>63</v>
      </c>
      <c r="E54" s="3" t="s">
        <v>225</v>
      </c>
      <c r="F54" s="3"/>
    </row>
    <row r="55" spans="1:8" x14ac:dyDescent="0.25">
      <c r="A55" t="s">
        <v>22</v>
      </c>
      <c r="B55">
        <f>'3. Åtgärder'!B7</f>
        <v>543000</v>
      </c>
      <c r="C55">
        <f>'3. Åtgärder'!C7</f>
        <v>663000</v>
      </c>
      <c r="D55">
        <f>'3. Åtgärder'!D7</f>
        <v>72000</v>
      </c>
      <c r="E55">
        <f>'3. Åtgärder'!E7</f>
        <v>40300</v>
      </c>
      <c r="F55" t="s">
        <v>11</v>
      </c>
    </row>
    <row r="56" spans="1:8" x14ac:dyDescent="0.25">
      <c r="A56" t="s">
        <v>8</v>
      </c>
      <c r="B56">
        <f>'3. Åtgärder'!B8</f>
        <v>50</v>
      </c>
      <c r="C56">
        <f>'3. Åtgärder'!C8</f>
        <v>50</v>
      </c>
      <c r="D56">
        <f>'3. Åtgärder'!D8</f>
        <v>40</v>
      </c>
      <c r="E56">
        <f>'3. Åtgärder'!E8</f>
        <v>25</v>
      </c>
      <c r="F56" t="s">
        <v>13</v>
      </c>
    </row>
    <row r="58" spans="1:8" ht="17.399999999999999" thickBot="1" x14ac:dyDescent="0.35">
      <c r="A58" s="1" t="s">
        <v>148</v>
      </c>
      <c r="B58" s="1"/>
      <c r="C58" s="1"/>
      <c r="D58" s="1"/>
      <c r="E58" s="1"/>
      <c r="F58" s="1"/>
      <c r="G58" s="1"/>
      <c r="H58" s="1"/>
    </row>
    <row r="59" spans="1:8" ht="14.4" thickTop="1" x14ac:dyDescent="0.25"/>
    <row r="60" spans="1:8" x14ac:dyDescent="0.25">
      <c r="B60" s="3" t="s">
        <v>10</v>
      </c>
      <c r="C60" s="3" t="s">
        <v>24</v>
      </c>
      <c r="D60" s="3" t="s">
        <v>62</v>
      </c>
      <c r="E60" s="3" t="s">
        <v>225</v>
      </c>
      <c r="F60" s="3" t="s">
        <v>25</v>
      </c>
    </row>
    <row r="61" spans="1:8" ht="16.2" x14ac:dyDescent="0.25">
      <c r="A61" t="s">
        <v>64</v>
      </c>
      <c r="B61">
        <f>'4. Analys'!B16</f>
        <v>110</v>
      </c>
      <c r="C61">
        <f>'4. Analys'!C16</f>
        <v>77</v>
      </c>
      <c r="D61">
        <f>'4. Analys'!D16</f>
        <v>109</v>
      </c>
      <c r="E61">
        <f>'4. Analys'!E16</f>
        <v>110</v>
      </c>
      <c r="F61">
        <f>'4. Analys'!F16</f>
        <v>76</v>
      </c>
      <c r="G61" t="s">
        <v>29</v>
      </c>
    </row>
    <row r="62" spans="1:8" x14ac:dyDescent="0.25">
      <c r="A62" t="s">
        <v>16</v>
      </c>
      <c r="B62" s="31">
        <f>'4. Analys'!B18</f>
        <v>25276.758844101048</v>
      </c>
      <c r="C62" s="31">
        <f>'4. Analys'!C18</f>
        <v>30862.782898046033</v>
      </c>
      <c r="D62" s="31">
        <f>'4. Analys'!D18</f>
        <v>3637.6912313583985</v>
      </c>
      <c r="E62" s="31">
        <f>'4. Analys'!E18</f>
        <v>2579.6821002941188</v>
      </c>
      <c r="F62" s="31">
        <f>'4. Analys'!F18</f>
        <v>37080.15622969855</v>
      </c>
      <c r="G62" t="s">
        <v>12</v>
      </c>
    </row>
    <row r="63" spans="1:8" x14ac:dyDescent="0.25">
      <c r="A63" t="s">
        <v>7</v>
      </c>
      <c r="B63" s="31">
        <f>'4. Analys'!B19</f>
        <v>123000</v>
      </c>
      <c r="C63">
        <f>'4. Analys'!C19</f>
        <v>95900</v>
      </c>
      <c r="D63">
        <f>'4. Analys'!D19</f>
        <v>122000</v>
      </c>
      <c r="E63">
        <f>'4. Analys'!E19</f>
        <v>122000</v>
      </c>
      <c r="F63">
        <f>'4. Analys'!F19</f>
        <v>95000</v>
      </c>
      <c r="G63" t="s">
        <v>12</v>
      </c>
    </row>
    <row r="64" spans="1:8" x14ac:dyDescent="0.25">
      <c r="A64" t="s">
        <v>6</v>
      </c>
      <c r="B64" s="31">
        <f>'4. Analys'!B20</f>
        <v>25000</v>
      </c>
      <c r="C64">
        <f>'4. Analys'!C20</f>
        <v>25000</v>
      </c>
      <c r="D64">
        <f>'4. Analys'!D20</f>
        <v>25000</v>
      </c>
      <c r="E64">
        <f>'4. Analys'!E20</f>
        <v>25000</v>
      </c>
      <c r="F64">
        <f>'4. Analys'!F20</f>
        <v>25000</v>
      </c>
      <c r="G64" t="s">
        <v>12</v>
      </c>
    </row>
    <row r="65" spans="1:8" x14ac:dyDescent="0.25">
      <c r="A65" t="s">
        <v>17</v>
      </c>
      <c r="B65" s="31">
        <f>'4. Analys'!B21</f>
        <v>173276.75884410104</v>
      </c>
      <c r="C65" s="31">
        <f>'4. Analys'!C21</f>
        <v>151762.78289804602</v>
      </c>
      <c r="D65" s="31">
        <f>'4. Analys'!D21</f>
        <v>150637.69123135839</v>
      </c>
      <c r="E65" s="31">
        <f>'4. Analys'!E21</f>
        <v>149579.6821002941</v>
      </c>
      <c r="F65" s="31">
        <f>'4. Analys'!F21</f>
        <v>157080.15622969856</v>
      </c>
      <c r="G65" t="s">
        <v>12</v>
      </c>
    </row>
    <row r="66" spans="1:8" x14ac:dyDescent="0.25">
      <c r="A66" s="3" t="s">
        <v>32</v>
      </c>
      <c r="B66" s="55">
        <f>'4. Analys'!B22</f>
        <v>3722363.3232670138</v>
      </c>
      <c r="C66" s="55">
        <f>'4. Analys'!C22</f>
        <v>3260196.1201552832</v>
      </c>
      <c r="D66" s="55">
        <f>'4. Analys'!D22</f>
        <v>3236026.6932608238</v>
      </c>
      <c r="E66" s="55">
        <f>'4. Analys'!E22</f>
        <v>3213298.3457811791</v>
      </c>
      <c r="F66" s="55">
        <f>'4. Analys'!F22</f>
        <v>3374424.9157415959</v>
      </c>
      <c r="G66" s="3" t="s">
        <v>11</v>
      </c>
    </row>
    <row r="68" spans="1:8" ht="19.8" thickBot="1" x14ac:dyDescent="0.4">
      <c r="A68" s="2"/>
      <c r="B68" s="2"/>
      <c r="C68" s="2"/>
      <c r="D68" s="2"/>
      <c r="E68" s="2"/>
      <c r="F68" s="2"/>
      <c r="G68" s="2"/>
      <c r="H68" s="2"/>
    </row>
    <row r="69" spans="1:8" ht="14.4" thickTop="1" x14ac:dyDescent="0.25"/>
  </sheetData>
  <mergeCells count="3">
    <mergeCell ref="A8:D8"/>
    <mergeCell ref="A44:D44"/>
    <mergeCell ref="B2:F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zoomScaleNormal="100" workbookViewId="0"/>
  </sheetViews>
  <sheetFormatPr defaultRowHeight="13.8" x14ac:dyDescent="0.25"/>
  <cols>
    <col min="1" max="1" width="14.19921875" customWidth="1"/>
    <col min="2" max="2" width="11.5" customWidth="1"/>
    <col min="3" max="3" width="9.69921875" customWidth="1"/>
    <col min="4" max="4" width="14.5" customWidth="1"/>
    <col min="5" max="5" width="11.69921875" customWidth="1"/>
    <col min="6" max="6" width="11.59765625" customWidth="1"/>
    <col min="7" max="7" width="12.5" customWidth="1"/>
  </cols>
  <sheetData>
    <row r="1" spans="1:11" ht="19.8" thickBot="1" x14ac:dyDescent="0.4">
      <c r="A1" s="2" t="s">
        <v>154</v>
      </c>
      <c r="B1" s="2"/>
      <c r="C1" s="2"/>
      <c r="D1" s="2"/>
      <c r="E1" s="2"/>
      <c r="F1" s="2"/>
      <c r="G1" s="2"/>
      <c r="H1" s="2"/>
      <c r="I1" s="2"/>
      <c r="J1" s="2"/>
      <c r="K1" s="2"/>
    </row>
    <row r="2" spans="1:11" ht="15" customHeight="1" thickTop="1" x14ac:dyDescent="0.25">
      <c r="B2" s="68" t="s">
        <v>191</v>
      </c>
      <c r="C2" s="68"/>
      <c r="D2" s="68"/>
      <c r="E2" s="68"/>
      <c r="F2" s="68"/>
      <c r="G2" s="65"/>
      <c r="H2" s="65"/>
      <c r="I2" s="65"/>
      <c r="J2" s="65"/>
      <c r="K2" s="65"/>
    </row>
    <row r="3" spans="1:11" x14ac:dyDescent="0.25">
      <c r="B3" s="71"/>
      <c r="C3" s="71"/>
      <c r="D3" s="71"/>
      <c r="E3" s="71"/>
      <c r="F3" s="71"/>
      <c r="G3" s="58"/>
      <c r="H3" s="58"/>
      <c r="I3" s="58"/>
      <c r="J3" s="58"/>
      <c r="K3" s="58"/>
    </row>
    <row r="4" spans="1:11" x14ac:dyDescent="0.25">
      <c r="B4" s="7"/>
      <c r="C4" s="7"/>
      <c r="D4" s="7"/>
      <c r="E4" s="7"/>
      <c r="F4" s="7"/>
      <c r="G4" s="7"/>
      <c r="H4" s="7"/>
      <c r="I4" s="7"/>
      <c r="J4" s="7"/>
      <c r="K4" s="7"/>
    </row>
    <row r="5" spans="1:11" ht="17.399999999999999" thickBot="1" x14ac:dyDescent="0.35">
      <c r="A5" s="1" t="s">
        <v>166</v>
      </c>
      <c r="B5" s="60"/>
      <c r="C5" s="60"/>
      <c r="D5" s="60"/>
      <c r="E5" s="60"/>
      <c r="F5" s="60"/>
      <c r="G5" s="60"/>
      <c r="H5" s="60"/>
      <c r="I5" s="60"/>
      <c r="J5" s="60"/>
      <c r="K5" s="60"/>
    </row>
    <row r="6" spans="1:11" ht="14.4" thickTop="1" x14ac:dyDescent="0.25">
      <c r="B6" s="7"/>
      <c r="C6" s="7"/>
      <c r="D6" s="7"/>
      <c r="E6" s="7"/>
      <c r="F6" s="7"/>
      <c r="G6" s="7"/>
      <c r="H6" s="7"/>
      <c r="I6" s="7"/>
      <c r="J6" s="7"/>
      <c r="K6" s="7"/>
    </row>
    <row r="7" spans="1:11" ht="28.5" customHeight="1" x14ac:dyDescent="0.25">
      <c r="A7" s="64" t="s">
        <v>167</v>
      </c>
      <c r="B7" s="80" t="s">
        <v>220</v>
      </c>
      <c r="C7" s="80"/>
      <c r="D7" s="7"/>
      <c r="E7" s="7"/>
      <c r="F7" s="7"/>
      <c r="G7" s="7"/>
      <c r="H7" s="7"/>
      <c r="I7" s="7"/>
      <c r="J7" s="7"/>
      <c r="K7" s="7"/>
    </row>
    <row r="8" spans="1:11" x14ac:dyDescent="0.25">
      <c r="B8" s="7"/>
      <c r="C8" s="7"/>
      <c r="D8" s="7"/>
      <c r="E8" s="7"/>
      <c r="F8" s="7"/>
      <c r="G8" s="7"/>
      <c r="H8" s="7"/>
      <c r="I8" s="7"/>
      <c r="J8" s="7"/>
      <c r="K8" s="7"/>
    </row>
    <row r="9" spans="1:11" ht="17.399999999999999" thickBot="1" x14ac:dyDescent="0.35">
      <c r="A9" s="1" t="s">
        <v>142</v>
      </c>
      <c r="B9" s="1"/>
      <c r="C9" s="1"/>
      <c r="D9" s="1"/>
      <c r="E9" s="1"/>
      <c r="F9" s="1"/>
      <c r="G9" s="1"/>
      <c r="H9" s="1"/>
      <c r="I9" s="1"/>
      <c r="J9" s="1"/>
      <c r="K9" s="1"/>
    </row>
    <row r="10" spans="1:11" ht="14.4" thickTop="1" x14ac:dyDescent="0.25">
      <c r="A10" t="s">
        <v>3</v>
      </c>
      <c r="B10">
        <v>1.175</v>
      </c>
      <c r="C10" t="s">
        <v>23</v>
      </c>
    </row>
    <row r="11" spans="1:11" x14ac:dyDescent="0.25">
      <c r="A11" t="s">
        <v>53</v>
      </c>
      <c r="C11" t="s">
        <v>23</v>
      </c>
    </row>
    <row r="12" spans="1:11" x14ac:dyDescent="0.25">
      <c r="A12" t="s">
        <v>4</v>
      </c>
      <c r="B12">
        <v>1</v>
      </c>
      <c r="C12" t="s">
        <v>23</v>
      </c>
    </row>
    <row r="13" spans="1:11" x14ac:dyDescent="0.25">
      <c r="A13" t="s">
        <v>34</v>
      </c>
      <c r="B13">
        <v>0.7</v>
      </c>
      <c r="C13" t="s">
        <v>23</v>
      </c>
    </row>
    <row r="15" spans="1:11" ht="17.399999999999999" thickBot="1" x14ac:dyDescent="0.35">
      <c r="A15" s="1" t="s">
        <v>124</v>
      </c>
      <c r="B15" s="1"/>
      <c r="C15" s="1"/>
      <c r="D15" s="1"/>
      <c r="E15" s="1"/>
      <c r="F15" s="1"/>
      <c r="G15" s="1"/>
      <c r="H15" s="1"/>
      <c r="I15" s="1"/>
      <c r="J15" s="1"/>
      <c r="K15" s="1"/>
    </row>
    <row r="16" spans="1:11" ht="14.4" thickTop="1" x14ac:dyDescent="0.25"/>
    <row r="17" spans="1:11" ht="16.2" x14ac:dyDescent="0.25">
      <c r="A17" t="s">
        <v>0</v>
      </c>
      <c r="B17">
        <v>1160</v>
      </c>
      <c r="C17" t="s">
        <v>30</v>
      </c>
    </row>
    <row r="18" spans="1:11" ht="16.2" x14ac:dyDescent="0.25">
      <c r="A18" t="s">
        <v>51</v>
      </c>
      <c r="B18">
        <v>1093</v>
      </c>
      <c r="C18" t="s">
        <v>30</v>
      </c>
    </row>
    <row r="19" spans="1:11" ht="16.2" x14ac:dyDescent="0.25">
      <c r="A19" t="s">
        <v>52</v>
      </c>
      <c r="B19">
        <v>67</v>
      </c>
      <c r="C19" t="s">
        <v>30</v>
      </c>
    </row>
    <row r="21" spans="1:11" ht="17.399999999999999" thickBot="1" x14ac:dyDescent="0.35">
      <c r="A21" s="1" t="s">
        <v>205</v>
      </c>
      <c r="B21" s="1"/>
      <c r="C21" s="1"/>
      <c r="D21" s="1"/>
      <c r="E21" s="1"/>
      <c r="F21" s="1"/>
      <c r="G21" s="1"/>
      <c r="H21" s="1"/>
      <c r="I21" s="1"/>
      <c r="J21" s="1"/>
      <c r="K21" s="1"/>
    </row>
    <row r="22" spans="1:11" ht="14.4" thickTop="1" x14ac:dyDescent="0.25"/>
    <row r="23" spans="1:11" x14ac:dyDescent="0.25">
      <c r="A23" s="78" t="s">
        <v>206</v>
      </c>
      <c r="B23" s="78"/>
      <c r="C23" s="78"/>
    </row>
    <row r="24" spans="1:11" x14ac:dyDescent="0.25">
      <c r="A24" s="76" t="s">
        <v>207</v>
      </c>
      <c r="B24" s="77"/>
      <c r="C24" s="77"/>
    </row>
    <row r="25" spans="1:11" x14ac:dyDescent="0.25">
      <c r="A25" s="77"/>
      <c r="B25" s="77"/>
      <c r="C25" s="77"/>
    </row>
    <row r="26" spans="1:11" x14ac:dyDescent="0.25">
      <c r="A26" s="77"/>
      <c r="B26" s="77"/>
      <c r="C26" s="77"/>
    </row>
    <row r="27" spans="1:11" ht="14.4" thickBot="1" x14ac:dyDescent="0.3">
      <c r="A27" s="10" t="s">
        <v>68</v>
      </c>
      <c r="B27" s="10">
        <v>1</v>
      </c>
      <c r="C27" s="10">
        <v>2</v>
      </c>
    </row>
    <row r="28" spans="1:11" x14ac:dyDescent="0.25">
      <c r="A28" t="s">
        <v>69</v>
      </c>
      <c r="B28" s="11">
        <v>20700</v>
      </c>
      <c r="C28" s="11">
        <v>18200</v>
      </c>
    </row>
    <row r="29" spans="1:11" x14ac:dyDescent="0.25">
      <c r="A29" t="s">
        <v>70</v>
      </c>
      <c r="B29" s="11">
        <v>16800</v>
      </c>
      <c r="C29" s="11">
        <v>17700</v>
      </c>
    </row>
    <row r="30" spans="1:11" x14ac:dyDescent="0.25">
      <c r="A30" t="s">
        <v>71</v>
      </c>
      <c r="B30" s="11">
        <v>15700</v>
      </c>
      <c r="C30" s="11">
        <v>16000</v>
      </c>
    </row>
    <row r="31" spans="1:11" x14ac:dyDescent="0.25">
      <c r="A31" t="s">
        <v>72</v>
      </c>
      <c r="B31" s="11">
        <v>8900</v>
      </c>
      <c r="C31" s="11">
        <v>4400</v>
      </c>
    </row>
    <row r="32" spans="1:11" x14ac:dyDescent="0.25">
      <c r="A32" t="s">
        <v>73</v>
      </c>
      <c r="B32" s="11">
        <v>5700</v>
      </c>
      <c r="C32" s="11">
        <v>4300</v>
      </c>
    </row>
    <row r="33" spans="1:11" x14ac:dyDescent="0.25">
      <c r="A33" t="s">
        <v>74</v>
      </c>
      <c r="B33" s="11">
        <v>3100</v>
      </c>
      <c r="C33" s="11">
        <v>2700</v>
      </c>
    </row>
    <row r="34" spans="1:11" x14ac:dyDescent="0.25">
      <c r="A34" t="s">
        <v>75</v>
      </c>
      <c r="B34" s="11">
        <v>1700</v>
      </c>
      <c r="C34" s="11">
        <v>2600</v>
      </c>
    </row>
    <row r="35" spans="1:11" x14ac:dyDescent="0.25">
      <c r="A35" t="s">
        <v>76</v>
      </c>
      <c r="B35" s="11">
        <v>3200</v>
      </c>
      <c r="C35" s="11">
        <v>3000</v>
      </c>
    </row>
    <row r="36" spans="1:11" x14ac:dyDescent="0.25">
      <c r="A36" t="s">
        <v>77</v>
      </c>
      <c r="B36" s="11">
        <v>7000</v>
      </c>
      <c r="C36" s="11">
        <v>6300</v>
      </c>
    </row>
    <row r="37" spans="1:11" x14ac:dyDescent="0.25">
      <c r="A37" t="s">
        <v>78</v>
      </c>
      <c r="B37" s="11">
        <v>11100</v>
      </c>
      <c r="C37" s="11">
        <v>9300</v>
      </c>
    </row>
    <row r="38" spans="1:11" x14ac:dyDescent="0.25">
      <c r="A38" t="s">
        <v>79</v>
      </c>
      <c r="B38" s="11">
        <v>16700</v>
      </c>
      <c r="C38" s="11">
        <v>12100</v>
      </c>
    </row>
    <row r="39" spans="1:11" x14ac:dyDescent="0.25">
      <c r="A39" t="s">
        <v>80</v>
      </c>
      <c r="B39" s="11">
        <v>20800</v>
      </c>
      <c r="C39" s="11">
        <v>14300</v>
      </c>
    </row>
    <row r="40" spans="1:11" ht="14.4" thickBot="1" x14ac:dyDescent="0.3">
      <c r="A40" s="12" t="s">
        <v>81</v>
      </c>
      <c r="B40" s="12">
        <f>SUM(B28:B39)</f>
        <v>131400</v>
      </c>
      <c r="C40" s="12">
        <f>SUM(C28:C38)</f>
        <v>96600</v>
      </c>
    </row>
    <row r="42" spans="1:11" ht="17.399999999999999" thickBot="1" x14ac:dyDescent="0.35">
      <c r="A42" s="1" t="s">
        <v>2</v>
      </c>
      <c r="B42" s="1"/>
      <c r="C42" s="1"/>
      <c r="D42" s="1"/>
      <c r="E42" s="1"/>
      <c r="F42" s="1"/>
      <c r="G42" s="1"/>
      <c r="H42" s="1"/>
      <c r="I42" s="1"/>
      <c r="J42" s="1"/>
      <c r="K42" s="1"/>
    </row>
    <row r="43" spans="1:11" ht="14.4" thickTop="1" x14ac:dyDescent="0.25"/>
    <row r="44" spans="1:11" x14ac:dyDescent="0.25">
      <c r="A44" s="78" t="s">
        <v>85</v>
      </c>
      <c r="B44" s="78"/>
      <c r="C44" s="78"/>
    </row>
    <row r="45" spans="1:11" x14ac:dyDescent="0.25">
      <c r="A45" s="77" t="s">
        <v>99</v>
      </c>
      <c r="B45" s="77"/>
      <c r="C45" s="77"/>
    </row>
    <row r="46" spans="1:11" x14ac:dyDescent="0.25">
      <c r="A46" s="77"/>
      <c r="B46" s="77"/>
      <c r="C46" s="77"/>
    </row>
    <row r="47" spans="1:11" x14ac:dyDescent="0.25">
      <c r="A47" s="77"/>
      <c r="B47" s="77"/>
      <c r="C47" s="77"/>
    </row>
    <row r="48" spans="1:11" ht="14.4" thickBot="1" x14ac:dyDescent="0.3">
      <c r="A48" s="10" t="s">
        <v>68</v>
      </c>
      <c r="B48" s="10">
        <v>1</v>
      </c>
      <c r="C48" s="10">
        <v>2</v>
      </c>
    </row>
    <row r="49" spans="1:11" x14ac:dyDescent="0.25">
      <c r="A49" t="s">
        <v>69</v>
      </c>
      <c r="B49" s="17">
        <v>7.9749999999999996</v>
      </c>
      <c r="C49" s="17">
        <v>6.9250000000000007</v>
      </c>
    </row>
    <row r="50" spans="1:11" x14ac:dyDescent="0.25">
      <c r="A50" t="s">
        <v>70</v>
      </c>
      <c r="B50" s="17">
        <v>7.375</v>
      </c>
      <c r="C50" s="17">
        <v>7.8250000000000011</v>
      </c>
    </row>
    <row r="51" spans="1:11" x14ac:dyDescent="0.25">
      <c r="A51" t="s">
        <v>71</v>
      </c>
      <c r="B51" s="17">
        <v>7.3250000000000011</v>
      </c>
      <c r="C51" s="17">
        <v>7.0250000000000004</v>
      </c>
    </row>
    <row r="52" spans="1:11" x14ac:dyDescent="0.25">
      <c r="A52" t="s">
        <v>72</v>
      </c>
      <c r="B52" s="17">
        <v>8.2750000000000004</v>
      </c>
      <c r="C52" s="17">
        <v>7.35</v>
      </c>
    </row>
    <row r="53" spans="1:11" x14ac:dyDescent="0.25">
      <c r="A53" t="s">
        <v>73</v>
      </c>
      <c r="B53" s="17">
        <v>7.5500000000000007</v>
      </c>
      <c r="C53" s="17">
        <v>7.875</v>
      </c>
    </row>
    <row r="54" spans="1:11" x14ac:dyDescent="0.25">
      <c r="A54" t="s">
        <v>74</v>
      </c>
      <c r="B54" s="17">
        <v>8.3249999999999993</v>
      </c>
      <c r="C54" s="17">
        <v>8.9749999999999996</v>
      </c>
    </row>
    <row r="55" spans="1:11" x14ac:dyDescent="0.25">
      <c r="A55" t="s">
        <v>75</v>
      </c>
      <c r="B55" s="17">
        <v>9.7000000000000011</v>
      </c>
      <c r="C55" s="17">
        <v>9.1666666666666661</v>
      </c>
    </row>
    <row r="56" spans="1:11" x14ac:dyDescent="0.25">
      <c r="A56" t="s">
        <v>76</v>
      </c>
      <c r="B56" s="17">
        <v>10.95</v>
      </c>
      <c r="C56" s="17">
        <v>11.625</v>
      </c>
    </row>
    <row r="57" spans="1:11" x14ac:dyDescent="0.25">
      <c r="A57" t="s">
        <v>77</v>
      </c>
      <c r="B57" s="17">
        <v>10.45</v>
      </c>
      <c r="C57" s="17">
        <v>10.25</v>
      </c>
    </row>
    <row r="58" spans="1:11" x14ac:dyDescent="0.25">
      <c r="A58" t="s">
        <v>78</v>
      </c>
      <c r="B58" s="17">
        <v>9.6999999999999993</v>
      </c>
      <c r="C58" s="17">
        <v>10.35</v>
      </c>
    </row>
    <row r="59" spans="1:11" x14ac:dyDescent="0.25">
      <c r="A59" t="s">
        <v>79</v>
      </c>
      <c r="B59" s="17">
        <v>8.25</v>
      </c>
      <c r="C59" s="17">
        <v>7.0250000000000004</v>
      </c>
    </row>
    <row r="60" spans="1:11" x14ac:dyDescent="0.25">
      <c r="A60" t="s">
        <v>80</v>
      </c>
      <c r="B60" s="17">
        <v>8.375</v>
      </c>
      <c r="C60" s="17">
        <v>9.9</v>
      </c>
    </row>
    <row r="61" spans="1:11" ht="14.4" thickBot="1" x14ac:dyDescent="0.3">
      <c r="A61" s="12" t="s">
        <v>100</v>
      </c>
      <c r="B61" s="16">
        <f>AVERAGE(B49:B60)</f>
        <v>8.6875000000000018</v>
      </c>
      <c r="C61" s="16">
        <f>AVERAGE(C49:C60)</f>
        <v>8.6909722222222232</v>
      </c>
    </row>
    <row r="63" spans="1:11" ht="17.399999999999999" thickBot="1" x14ac:dyDescent="0.35">
      <c r="A63" s="1" t="s">
        <v>1</v>
      </c>
      <c r="B63" s="1"/>
      <c r="C63" s="1"/>
      <c r="D63" s="1"/>
      <c r="E63" s="1"/>
      <c r="F63" s="1"/>
      <c r="G63" s="1"/>
      <c r="H63" s="1"/>
      <c r="I63" s="1"/>
      <c r="J63" s="1"/>
      <c r="K63" s="1"/>
    </row>
    <row r="64" spans="1:11" ht="14.4" thickTop="1" x14ac:dyDescent="0.25"/>
    <row r="65" spans="1:7" x14ac:dyDescent="0.25">
      <c r="A65" s="78" t="s">
        <v>158</v>
      </c>
      <c r="B65" s="78"/>
      <c r="C65" s="78"/>
      <c r="E65" s="78" t="s">
        <v>159</v>
      </c>
      <c r="F65" s="78"/>
      <c r="G65" s="78"/>
    </row>
    <row r="66" spans="1:7" x14ac:dyDescent="0.25">
      <c r="A66" s="76" t="s">
        <v>219</v>
      </c>
      <c r="B66" s="77"/>
      <c r="C66" s="77"/>
      <c r="E66" s="76" t="s">
        <v>208</v>
      </c>
      <c r="F66" s="77"/>
      <c r="G66" s="77"/>
    </row>
    <row r="67" spans="1:7" x14ac:dyDescent="0.25">
      <c r="A67" s="77"/>
      <c r="B67" s="77"/>
      <c r="C67" s="77"/>
      <c r="E67" s="77"/>
      <c r="F67" s="77"/>
      <c r="G67" s="77"/>
    </row>
    <row r="68" spans="1:7" x14ac:dyDescent="0.25">
      <c r="A68" s="77"/>
      <c r="B68" s="77"/>
      <c r="C68" s="77"/>
      <c r="E68" s="77"/>
      <c r="F68" s="77"/>
      <c r="G68" s="77"/>
    </row>
    <row r="69" spans="1:7" ht="14.4" thickBot="1" x14ac:dyDescent="0.3">
      <c r="A69" s="10" t="s">
        <v>68</v>
      </c>
      <c r="B69" s="10">
        <v>1</v>
      </c>
      <c r="C69" s="10">
        <v>2</v>
      </c>
      <c r="E69" s="10" t="s">
        <v>68</v>
      </c>
      <c r="F69" s="10">
        <v>1</v>
      </c>
      <c r="G69" s="10">
        <v>2</v>
      </c>
    </row>
    <row r="70" spans="1:7" x14ac:dyDescent="0.25">
      <c r="A70" t="s">
        <v>69</v>
      </c>
      <c r="B70" s="13">
        <v>31</v>
      </c>
      <c r="C70" s="13">
        <v>34.6</v>
      </c>
      <c r="E70" t="s">
        <v>69</v>
      </c>
      <c r="F70" s="13">
        <v>55</v>
      </c>
      <c r="G70" s="13">
        <v>55</v>
      </c>
    </row>
    <row r="71" spans="1:7" x14ac:dyDescent="0.25">
      <c r="A71" t="s">
        <v>70</v>
      </c>
      <c r="B71" s="13">
        <v>29.1</v>
      </c>
      <c r="C71" s="13">
        <v>36.700000000000003</v>
      </c>
      <c r="E71" t="s">
        <v>70</v>
      </c>
      <c r="F71" s="13">
        <v>55</v>
      </c>
      <c r="G71" s="13">
        <v>55</v>
      </c>
    </row>
    <row r="72" spans="1:7" x14ac:dyDescent="0.25">
      <c r="A72" t="s">
        <v>71</v>
      </c>
      <c r="B72" s="13">
        <v>32.9</v>
      </c>
      <c r="C72" s="13">
        <v>50</v>
      </c>
      <c r="E72" t="s">
        <v>71</v>
      </c>
      <c r="F72" s="13">
        <v>55</v>
      </c>
      <c r="G72" s="13">
        <v>55</v>
      </c>
    </row>
    <row r="73" spans="1:7" x14ac:dyDescent="0.25">
      <c r="A73" t="s">
        <v>72</v>
      </c>
      <c r="B73" s="13">
        <v>26.2</v>
      </c>
      <c r="C73" s="13">
        <v>43.6</v>
      </c>
      <c r="E73" t="s">
        <v>72</v>
      </c>
      <c r="F73" s="13">
        <v>55</v>
      </c>
      <c r="G73" s="13">
        <v>55</v>
      </c>
    </row>
    <row r="74" spans="1:7" x14ac:dyDescent="0.25">
      <c r="A74" t="s">
        <v>73</v>
      </c>
      <c r="B74" s="13">
        <v>25.7</v>
      </c>
      <c r="C74" s="13">
        <v>43.9</v>
      </c>
      <c r="E74" t="s">
        <v>73</v>
      </c>
      <c r="F74" s="13">
        <v>55</v>
      </c>
      <c r="G74" s="13">
        <v>55</v>
      </c>
    </row>
    <row r="75" spans="1:7" x14ac:dyDescent="0.25">
      <c r="A75" t="s">
        <v>74</v>
      </c>
      <c r="B75" s="13">
        <v>29</v>
      </c>
      <c r="C75" s="13">
        <v>28.2</v>
      </c>
      <c r="E75" t="s">
        <v>74</v>
      </c>
      <c r="F75" s="13">
        <v>55</v>
      </c>
      <c r="G75" s="13">
        <v>55</v>
      </c>
    </row>
    <row r="76" spans="1:7" x14ac:dyDescent="0.25">
      <c r="A76" t="s">
        <v>75</v>
      </c>
      <c r="B76" s="13">
        <v>26.2</v>
      </c>
      <c r="C76" s="13">
        <v>28.4</v>
      </c>
      <c r="E76" t="s">
        <v>75</v>
      </c>
      <c r="F76" s="13">
        <v>55</v>
      </c>
      <c r="G76" s="13">
        <v>55</v>
      </c>
    </row>
    <row r="77" spans="1:7" x14ac:dyDescent="0.25">
      <c r="A77" t="s">
        <v>76</v>
      </c>
      <c r="B77" s="13">
        <v>36</v>
      </c>
      <c r="C77" s="13">
        <v>35.4</v>
      </c>
      <c r="E77" t="s">
        <v>76</v>
      </c>
      <c r="F77" s="13">
        <v>55</v>
      </c>
      <c r="G77" s="13">
        <v>55</v>
      </c>
    </row>
    <row r="78" spans="1:7" x14ac:dyDescent="0.25">
      <c r="A78" t="s">
        <v>77</v>
      </c>
      <c r="B78" s="13">
        <v>36</v>
      </c>
      <c r="C78" s="13">
        <v>41.7</v>
      </c>
      <c r="E78" t="s">
        <v>77</v>
      </c>
      <c r="F78" s="13">
        <v>55</v>
      </c>
      <c r="G78" s="13">
        <v>55</v>
      </c>
    </row>
    <row r="79" spans="1:7" x14ac:dyDescent="0.25">
      <c r="A79" t="s">
        <v>78</v>
      </c>
      <c r="B79" s="13">
        <v>39.4</v>
      </c>
      <c r="C79" s="13">
        <v>35.4</v>
      </c>
      <c r="E79" t="s">
        <v>78</v>
      </c>
      <c r="F79" s="13">
        <v>55</v>
      </c>
      <c r="G79" s="13">
        <v>55</v>
      </c>
    </row>
    <row r="80" spans="1:7" x14ac:dyDescent="0.25">
      <c r="A80" t="s">
        <v>79</v>
      </c>
      <c r="B80" s="13">
        <v>37.799999999999997</v>
      </c>
      <c r="C80" s="13">
        <v>43.3</v>
      </c>
      <c r="E80" t="s">
        <v>79</v>
      </c>
      <c r="F80" s="13">
        <v>55</v>
      </c>
      <c r="G80" s="13">
        <v>55</v>
      </c>
    </row>
    <row r="81" spans="1:11" x14ac:dyDescent="0.25">
      <c r="A81" t="s">
        <v>80</v>
      </c>
      <c r="B81" s="13">
        <v>38.5</v>
      </c>
      <c r="C81" s="13">
        <v>35.5</v>
      </c>
      <c r="E81" t="s">
        <v>80</v>
      </c>
      <c r="F81" s="13">
        <v>55</v>
      </c>
      <c r="G81" s="13">
        <v>55</v>
      </c>
    </row>
    <row r="82" spans="1:11" ht="14.4" thickBot="1" x14ac:dyDescent="0.3">
      <c r="A82" s="12" t="s">
        <v>81</v>
      </c>
      <c r="B82" s="12">
        <f>SUM(B70:B81)</f>
        <v>387.8</v>
      </c>
      <c r="C82" s="12">
        <f>SUM(C70:C81)</f>
        <v>456.69999999999993</v>
      </c>
      <c r="E82" s="12" t="s">
        <v>100</v>
      </c>
      <c r="F82" s="12">
        <f>AVERAGE(F70:F81)</f>
        <v>55</v>
      </c>
      <c r="G82" s="12">
        <f>AVERAGE(G70:G81)</f>
        <v>55</v>
      </c>
    </row>
    <row r="84" spans="1:11" ht="17.399999999999999" thickBot="1" x14ac:dyDescent="0.35">
      <c r="A84" s="1" t="s">
        <v>101</v>
      </c>
      <c r="B84" s="1"/>
      <c r="C84" s="1"/>
      <c r="D84" s="1"/>
      <c r="E84" s="1"/>
      <c r="F84" s="1"/>
      <c r="G84" s="1"/>
      <c r="H84" s="1"/>
      <c r="I84" s="1"/>
      <c r="J84" s="1"/>
      <c r="K84" s="1"/>
    </row>
    <row r="85" spans="1:11" ht="14.4" thickTop="1" x14ac:dyDescent="0.25"/>
    <row r="86" spans="1:11" x14ac:dyDescent="0.25">
      <c r="A86" s="79" t="s">
        <v>82</v>
      </c>
      <c r="B86" s="79"/>
      <c r="C86" s="79"/>
      <c r="E86" s="75" t="s">
        <v>127</v>
      </c>
      <c r="F86" s="75"/>
      <c r="G86" s="75"/>
      <c r="I86" s="75" t="s">
        <v>162</v>
      </c>
      <c r="J86" s="75"/>
      <c r="K86" s="75"/>
    </row>
    <row r="87" spans="1:11" x14ac:dyDescent="0.25">
      <c r="A87" s="79"/>
      <c r="B87" s="79"/>
      <c r="C87" s="79"/>
      <c r="E87" s="75"/>
      <c r="F87" s="75"/>
      <c r="G87" s="75"/>
      <c r="I87" s="75"/>
      <c r="J87" s="75"/>
      <c r="K87" s="75"/>
    </row>
    <row r="88" spans="1:11" x14ac:dyDescent="0.25">
      <c r="A88" s="76" t="s">
        <v>128</v>
      </c>
      <c r="B88" s="77"/>
      <c r="C88" s="77"/>
      <c r="E88" s="76" t="s">
        <v>209</v>
      </c>
      <c r="F88" s="77"/>
      <c r="G88" s="77"/>
      <c r="I88" s="76" t="s">
        <v>210</v>
      </c>
      <c r="J88" s="77"/>
      <c r="K88" s="77"/>
    </row>
    <row r="89" spans="1:11" x14ac:dyDescent="0.25">
      <c r="A89" s="77"/>
      <c r="B89" s="77"/>
      <c r="C89" s="77"/>
      <c r="E89" s="77"/>
      <c r="F89" s="77"/>
      <c r="G89" s="77"/>
      <c r="I89" s="77"/>
      <c r="J89" s="77"/>
      <c r="K89" s="77"/>
    </row>
    <row r="90" spans="1:11" x14ac:dyDescent="0.25">
      <c r="A90" s="77"/>
      <c r="B90" s="77"/>
      <c r="C90" s="77"/>
      <c r="E90" s="77"/>
      <c r="F90" s="77"/>
      <c r="G90" s="77"/>
      <c r="I90" s="77"/>
      <c r="J90" s="77"/>
      <c r="K90" s="77"/>
    </row>
    <row r="91" spans="1:11" ht="14.4" thickBot="1" x14ac:dyDescent="0.3">
      <c r="A91" s="10" t="s">
        <v>83</v>
      </c>
      <c r="B91" s="10">
        <v>1</v>
      </c>
      <c r="C91" s="14">
        <v>2</v>
      </c>
      <c r="E91" s="10" t="s">
        <v>68</v>
      </c>
      <c r="F91" s="10">
        <v>1</v>
      </c>
      <c r="G91" s="10">
        <v>2</v>
      </c>
      <c r="I91" s="10" t="s">
        <v>68</v>
      </c>
      <c r="J91" s="10">
        <v>1</v>
      </c>
      <c r="K91" s="10">
        <v>2</v>
      </c>
    </row>
    <row r="92" spans="1:11" x14ac:dyDescent="0.25">
      <c r="A92" t="s">
        <v>69</v>
      </c>
      <c r="B92" s="13">
        <v>1161</v>
      </c>
      <c r="C92" s="13">
        <v>1153.2</v>
      </c>
      <c r="E92" t="s">
        <v>69</v>
      </c>
      <c r="F92" s="17"/>
      <c r="G92" s="17"/>
      <c r="I92" t="s">
        <v>69</v>
      </c>
      <c r="J92" s="17"/>
      <c r="K92" s="17"/>
    </row>
    <row r="93" spans="1:11" x14ac:dyDescent="0.25">
      <c r="A93" t="s">
        <v>70</v>
      </c>
      <c r="B93" s="13">
        <v>1228.9000000000001</v>
      </c>
      <c r="C93" s="13">
        <v>1054.5</v>
      </c>
      <c r="E93" t="s">
        <v>70</v>
      </c>
      <c r="F93" s="17"/>
      <c r="G93" s="17"/>
      <c r="I93" t="s">
        <v>70</v>
      </c>
      <c r="J93" s="17"/>
      <c r="K93" s="17"/>
    </row>
    <row r="94" spans="1:11" x14ac:dyDescent="0.25">
      <c r="A94" t="s">
        <v>71</v>
      </c>
      <c r="B94" s="13">
        <v>1110.9000000000001</v>
      </c>
      <c r="C94" s="13">
        <v>1036.8</v>
      </c>
      <c r="E94" t="s">
        <v>71</v>
      </c>
      <c r="F94" s="17"/>
      <c r="G94" s="17"/>
      <c r="I94" t="s">
        <v>71</v>
      </c>
      <c r="J94" s="17"/>
      <c r="K94" s="17"/>
    </row>
    <row r="95" spans="1:11" x14ac:dyDescent="0.25">
      <c r="A95" t="s">
        <v>72</v>
      </c>
      <c r="B95" s="13">
        <v>1088.4000000000001</v>
      </c>
      <c r="C95" s="13">
        <v>1040.2</v>
      </c>
      <c r="E95" t="s">
        <v>72</v>
      </c>
      <c r="F95" s="17"/>
      <c r="G95" s="17"/>
      <c r="I95" t="s">
        <v>72</v>
      </c>
      <c r="J95" s="17"/>
      <c r="K95" s="17"/>
    </row>
    <row r="96" spans="1:11" x14ac:dyDescent="0.25">
      <c r="A96" t="s">
        <v>73</v>
      </c>
      <c r="B96" s="13">
        <v>938</v>
      </c>
      <c r="C96" s="13">
        <v>1031.5999999999999</v>
      </c>
      <c r="E96" t="s">
        <v>73</v>
      </c>
      <c r="F96" s="17"/>
      <c r="G96" s="17"/>
      <c r="I96" t="s">
        <v>73</v>
      </c>
      <c r="J96" s="17"/>
      <c r="K96" s="17"/>
    </row>
    <row r="97" spans="1:11" x14ac:dyDescent="0.25">
      <c r="A97" t="s">
        <v>74</v>
      </c>
      <c r="B97" s="13">
        <v>1089</v>
      </c>
      <c r="C97" s="13">
        <v>885.2</v>
      </c>
      <c r="E97" t="s">
        <v>74</v>
      </c>
      <c r="F97" s="17"/>
      <c r="G97" s="17"/>
      <c r="I97" t="s">
        <v>74</v>
      </c>
      <c r="J97" s="17"/>
      <c r="K97" s="17"/>
    </row>
    <row r="98" spans="1:11" x14ac:dyDescent="0.25">
      <c r="A98" t="s">
        <v>75</v>
      </c>
      <c r="B98" s="13">
        <v>981.4</v>
      </c>
      <c r="C98" s="13">
        <v>922.2</v>
      </c>
      <c r="E98" t="s">
        <v>75</v>
      </c>
      <c r="F98" s="17"/>
      <c r="G98" s="17"/>
      <c r="I98" t="s">
        <v>75</v>
      </c>
      <c r="J98" s="17"/>
      <c r="K98" s="17"/>
    </row>
    <row r="99" spans="1:11" x14ac:dyDescent="0.25">
      <c r="A99" t="s">
        <v>76</v>
      </c>
      <c r="B99" s="13">
        <v>1234.2</v>
      </c>
      <c r="C99" s="13">
        <v>907.5</v>
      </c>
      <c r="E99" t="s">
        <v>76</v>
      </c>
      <c r="F99" s="17"/>
      <c r="G99" s="17"/>
      <c r="I99" t="s">
        <v>76</v>
      </c>
      <c r="J99" s="17"/>
      <c r="K99" s="17"/>
    </row>
    <row r="100" spans="1:11" x14ac:dyDescent="0.25">
      <c r="A100" t="s">
        <v>77</v>
      </c>
      <c r="B100" s="13">
        <v>1049.2</v>
      </c>
      <c r="C100" s="13">
        <v>1106.5999999999999</v>
      </c>
      <c r="E100" t="s">
        <v>77</v>
      </c>
      <c r="F100" s="17"/>
      <c r="G100" s="17"/>
      <c r="I100" t="s">
        <v>77</v>
      </c>
      <c r="J100" s="17"/>
      <c r="K100" s="17"/>
    </row>
    <row r="101" spans="1:11" x14ac:dyDescent="0.25">
      <c r="A101" t="s">
        <v>78</v>
      </c>
      <c r="B101" s="13">
        <v>1086.0999999999999</v>
      </c>
      <c r="C101" s="13">
        <v>1039.5999999999999</v>
      </c>
      <c r="E101" t="s">
        <v>78</v>
      </c>
      <c r="F101" s="17"/>
      <c r="G101" s="17"/>
      <c r="I101" t="s">
        <v>78</v>
      </c>
      <c r="J101" s="17"/>
      <c r="K101" s="17"/>
    </row>
    <row r="102" spans="1:11" x14ac:dyDescent="0.25">
      <c r="A102" t="s">
        <v>79</v>
      </c>
      <c r="B102" s="13">
        <v>1090.3</v>
      </c>
      <c r="C102" s="13">
        <v>1176.7</v>
      </c>
      <c r="E102" t="s">
        <v>79</v>
      </c>
      <c r="F102" s="17"/>
      <c r="G102" s="17"/>
      <c r="I102" t="s">
        <v>79</v>
      </c>
      <c r="J102" s="17"/>
      <c r="K102" s="17"/>
    </row>
    <row r="103" spans="1:11" x14ac:dyDescent="0.25">
      <c r="A103" t="s">
        <v>80</v>
      </c>
      <c r="B103" s="13">
        <v>1402.9</v>
      </c>
      <c r="C103" s="13">
        <v>998</v>
      </c>
      <c r="E103" t="s">
        <v>80</v>
      </c>
      <c r="F103" s="17"/>
      <c r="G103" s="17"/>
      <c r="I103" t="s">
        <v>80</v>
      </c>
      <c r="J103" s="17"/>
      <c r="K103" s="17"/>
    </row>
    <row r="104" spans="1:11" ht="14.4" thickBot="1" x14ac:dyDescent="0.3">
      <c r="A104" s="12" t="s">
        <v>84</v>
      </c>
      <c r="B104" s="24">
        <f>SUM(B92:B103)</f>
        <v>13460.300000000001</v>
      </c>
      <c r="C104" s="24">
        <f>SUM(C91:C103)</f>
        <v>12354.1</v>
      </c>
      <c r="E104" s="12" t="s">
        <v>81</v>
      </c>
      <c r="F104" s="16">
        <v>11394</v>
      </c>
      <c r="G104" s="16">
        <v>11394</v>
      </c>
      <c r="I104" s="12" t="s">
        <v>81</v>
      </c>
      <c r="J104" s="16"/>
      <c r="K104" s="16"/>
    </row>
    <row r="106" spans="1:11" ht="17.399999999999999" thickBot="1" x14ac:dyDescent="0.35">
      <c r="A106" s="1" t="s">
        <v>161</v>
      </c>
      <c r="B106" s="1"/>
      <c r="C106" s="1"/>
      <c r="D106" s="1"/>
      <c r="E106" s="1"/>
      <c r="F106" s="1"/>
      <c r="G106" s="1"/>
      <c r="H106" s="1"/>
      <c r="I106" s="1"/>
      <c r="J106" s="1"/>
      <c r="K106" s="1"/>
    </row>
    <row r="107" spans="1:11" ht="14.4" thickTop="1" x14ac:dyDescent="0.25"/>
    <row r="108" spans="1:11" ht="14.4" x14ac:dyDescent="0.3">
      <c r="A108" s="78" t="s">
        <v>92</v>
      </c>
      <c r="B108" s="78"/>
      <c r="C108" s="78"/>
      <c r="D108" s="78"/>
    </row>
    <row r="109" spans="1:11" ht="14.25" customHeight="1" x14ac:dyDescent="0.25">
      <c r="A109" s="77" t="s">
        <v>131</v>
      </c>
      <c r="B109" s="77"/>
      <c r="C109" s="77"/>
      <c r="D109" s="77"/>
    </row>
    <row r="110" spans="1:11" x14ac:dyDescent="0.25">
      <c r="A110" s="77"/>
      <c r="B110" s="77"/>
      <c r="C110" s="77"/>
      <c r="D110" s="77"/>
    </row>
    <row r="111" spans="1:11" x14ac:dyDescent="0.25">
      <c r="A111" s="77"/>
      <c r="B111" s="77"/>
      <c r="C111" s="77"/>
      <c r="D111" s="77"/>
    </row>
    <row r="112" spans="1:11" ht="14.4" thickBot="1" x14ac:dyDescent="0.3">
      <c r="A112" s="10" t="s">
        <v>68</v>
      </c>
      <c r="B112" s="10">
        <v>1</v>
      </c>
      <c r="C112" s="10">
        <v>2</v>
      </c>
      <c r="D112" s="10" t="s">
        <v>93</v>
      </c>
    </row>
    <row r="113" spans="1:11" x14ac:dyDescent="0.25">
      <c r="A113" t="s">
        <v>69</v>
      </c>
      <c r="B113" s="17">
        <v>-8.6</v>
      </c>
      <c r="C113" s="17">
        <v>-2.9</v>
      </c>
      <c r="D113">
        <v>-4.2</v>
      </c>
    </row>
    <row r="114" spans="1:11" x14ac:dyDescent="0.25">
      <c r="A114" t="s">
        <v>70</v>
      </c>
      <c r="B114" s="17">
        <v>-6.6</v>
      </c>
      <c r="C114" s="17">
        <v>-5.9</v>
      </c>
      <c r="D114">
        <v>-4.3</v>
      </c>
    </row>
    <row r="115" spans="1:11" x14ac:dyDescent="0.25">
      <c r="A115" t="s">
        <v>71</v>
      </c>
      <c r="B115" s="17">
        <v>-1.1000000000000001</v>
      </c>
      <c r="C115" s="17">
        <v>0.5</v>
      </c>
      <c r="D115">
        <v>-0.7</v>
      </c>
    </row>
    <row r="116" spans="1:11" x14ac:dyDescent="0.25">
      <c r="A116" t="s">
        <v>72</v>
      </c>
      <c r="B116" s="17">
        <v>5.7</v>
      </c>
      <c r="C116" s="17">
        <v>9</v>
      </c>
      <c r="D116">
        <v>4.0999999999999996</v>
      </c>
    </row>
    <row r="117" spans="1:11" x14ac:dyDescent="0.25">
      <c r="A117" t="s">
        <v>73</v>
      </c>
      <c r="B117" s="17">
        <v>11.4</v>
      </c>
      <c r="C117" s="17">
        <v>11.8</v>
      </c>
      <c r="D117">
        <v>10.4</v>
      </c>
    </row>
    <row r="118" spans="1:11" x14ac:dyDescent="0.25">
      <c r="A118" t="s">
        <v>74</v>
      </c>
      <c r="B118" s="17">
        <v>15.2</v>
      </c>
      <c r="C118" s="17">
        <v>17.2</v>
      </c>
      <c r="D118">
        <v>15</v>
      </c>
    </row>
    <row r="119" spans="1:11" x14ac:dyDescent="0.25">
      <c r="A119" t="s">
        <v>75</v>
      </c>
      <c r="B119" s="17">
        <v>20.7</v>
      </c>
      <c r="C119" s="17">
        <v>18.8</v>
      </c>
      <c r="D119">
        <v>16.399999999999999</v>
      </c>
    </row>
    <row r="120" spans="1:11" x14ac:dyDescent="0.25">
      <c r="A120" t="s">
        <v>76</v>
      </c>
      <c r="B120" s="17">
        <v>16.600000000000001</v>
      </c>
      <c r="C120" s="17">
        <v>16.899999999999999</v>
      </c>
      <c r="D120">
        <v>15.2</v>
      </c>
    </row>
    <row r="121" spans="1:11" x14ac:dyDescent="0.25">
      <c r="A121" t="s">
        <v>77</v>
      </c>
      <c r="B121" s="17">
        <v>11.2</v>
      </c>
      <c r="C121" s="17">
        <v>13.4</v>
      </c>
      <c r="D121">
        <v>10.9</v>
      </c>
    </row>
    <row r="122" spans="1:11" x14ac:dyDescent="0.25">
      <c r="A122" t="s">
        <v>78</v>
      </c>
      <c r="B122" s="17">
        <v>5.3</v>
      </c>
      <c r="C122" s="17">
        <v>7.6</v>
      </c>
      <c r="D122">
        <v>6.4</v>
      </c>
    </row>
    <row r="123" spans="1:11" x14ac:dyDescent="0.25">
      <c r="A123" t="s">
        <v>79</v>
      </c>
      <c r="B123" s="17">
        <v>-1.1000000000000001</v>
      </c>
      <c r="C123" s="17">
        <v>5.0999999999999996</v>
      </c>
      <c r="D123">
        <v>1.2</v>
      </c>
    </row>
    <row r="124" spans="1:11" x14ac:dyDescent="0.25">
      <c r="A124" s="21" t="s">
        <v>80</v>
      </c>
      <c r="B124" s="22">
        <v>-7.9</v>
      </c>
      <c r="C124" s="22">
        <v>1.6</v>
      </c>
      <c r="D124" s="21">
        <v>-2.6</v>
      </c>
    </row>
    <row r="127" spans="1:11" ht="19.8" thickBot="1" x14ac:dyDescent="0.4">
      <c r="A127" s="2"/>
      <c r="B127" s="2"/>
      <c r="C127" s="2"/>
      <c r="D127" s="2"/>
      <c r="E127" s="2"/>
      <c r="F127" s="2"/>
      <c r="G127" s="2"/>
      <c r="H127" s="2"/>
      <c r="I127" s="2"/>
      <c r="J127" s="2"/>
      <c r="K127" s="2"/>
    </row>
    <row r="128" spans="1:11" ht="14.4" thickTop="1" x14ac:dyDescent="0.25"/>
  </sheetData>
  <mergeCells count="18">
    <mergeCell ref="B7:C7"/>
    <mergeCell ref="B2:F3"/>
    <mergeCell ref="A109:D111"/>
    <mergeCell ref="A108:D108"/>
    <mergeCell ref="I86:K87"/>
    <mergeCell ref="I88:K90"/>
    <mergeCell ref="A23:C23"/>
    <mergeCell ref="A24:C26"/>
    <mergeCell ref="A65:C65"/>
    <mergeCell ref="A66:C68"/>
    <mergeCell ref="E65:G65"/>
    <mergeCell ref="E66:G68"/>
    <mergeCell ref="E88:G90"/>
    <mergeCell ref="E86:G87"/>
    <mergeCell ref="A86:C87"/>
    <mergeCell ref="A88:C90"/>
    <mergeCell ref="A44:C44"/>
    <mergeCell ref="A45:C47"/>
  </mergeCells>
  <pageMargins left="0.7" right="0.7" top="0.75" bottom="0.75" header="0.3" footer="0.3"/>
  <pageSetup paperSize="9" orientation="portrait" r:id="rId1"/>
  <rowBreaks count="2" manualBreakCount="2">
    <brk id="40" max="16383" man="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
  <sheetViews>
    <sheetView zoomScaleNormal="100" workbookViewId="0">
      <selection activeCell="F14" sqref="F14"/>
    </sheetView>
  </sheetViews>
  <sheetFormatPr defaultRowHeight="13.8" x14ac:dyDescent="0.25"/>
  <cols>
    <col min="1" max="1" width="16.3984375" customWidth="1"/>
    <col min="2" max="2" width="12.5" customWidth="1"/>
    <col min="3" max="3" width="11.3984375" customWidth="1"/>
    <col min="7" max="7" width="14.3984375" customWidth="1"/>
    <col min="8" max="8" width="11.3984375" customWidth="1"/>
    <col min="9" max="9" width="12.19921875" customWidth="1"/>
    <col min="11" max="11" width="8.59765625" customWidth="1"/>
  </cols>
  <sheetData>
    <row r="1" spans="1:11" ht="19.8" thickBot="1" x14ac:dyDescent="0.4">
      <c r="A1" s="2" t="s">
        <v>150</v>
      </c>
      <c r="B1" s="2"/>
      <c r="C1" s="2"/>
      <c r="D1" s="2"/>
      <c r="E1" s="2"/>
      <c r="F1" s="2"/>
      <c r="G1" s="2"/>
      <c r="H1" s="2"/>
      <c r="I1" s="2"/>
      <c r="J1" s="2"/>
      <c r="K1" s="2"/>
    </row>
    <row r="2" spans="1:11" ht="15" customHeight="1" thickTop="1" x14ac:dyDescent="0.25">
      <c r="B2" s="68" t="s">
        <v>187</v>
      </c>
      <c r="C2" s="68"/>
      <c r="D2" s="68"/>
      <c r="E2" s="68"/>
      <c r="F2" s="68"/>
      <c r="G2" s="68"/>
      <c r="H2" s="65"/>
      <c r="I2" s="65"/>
      <c r="J2" s="65"/>
      <c r="K2" s="65"/>
    </row>
    <row r="3" spans="1:11" ht="15" customHeight="1" x14ac:dyDescent="0.25">
      <c r="B3" s="71"/>
      <c r="C3" s="71"/>
      <c r="D3" s="71"/>
      <c r="E3" s="71"/>
      <c r="F3" s="71"/>
      <c r="G3" s="71"/>
      <c r="H3" s="58"/>
      <c r="I3" s="58"/>
      <c r="J3" s="58"/>
      <c r="K3" s="58"/>
    </row>
    <row r="4" spans="1:11" x14ac:dyDescent="0.25">
      <c r="B4" s="71"/>
      <c r="C4" s="71"/>
      <c r="D4" s="71"/>
      <c r="E4" s="71"/>
      <c r="F4" s="71"/>
      <c r="G4" s="71"/>
      <c r="H4" s="7"/>
      <c r="I4" s="7"/>
      <c r="J4" s="7"/>
      <c r="K4" s="7"/>
    </row>
    <row r="6" spans="1:11" ht="17.399999999999999" thickBot="1" x14ac:dyDescent="0.35">
      <c r="A6" s="1" t="s">
        <v>1</v>
      </c>
      <c r="B6" s="1"/>
      <c r="C6" s="1"/>
      <c r="D6" s="1"/>
      <c r="E6" s="1"/>
      <c r="F6" s="1"/>
      <c r="G6" s="1"/>
      <c r="H6" s="1"/>
      <c r="I6" s="1"/>
      <c r="J6" s="1"/>
      <c r="K6" s="1"/>
    </row>
    <row r="7" spans="1:11" ht="14.4" thickTop="1" x14ac:dyDescent="0.25"/>
    <row r="8" spans="1:11" x14ac:dyDescent="0.25">
      <c r="A8" s="75" t="s">
        <v>86</v>
      </c>
      <c r="B8" s="75"/>
      <c r="C8" s="75"/>
    </row>
    <row r="9" spans="1:11" x14ac:dyDescent="0.25">
      <c r="A9" s="76" t="s">
        <v>160</v>
      </c>
      <c r="B9" s="77"/>
      <c r="C9" s="77"/>
    </row>
    <row r="10" spans="1:11" x14ac:dyDescent="0.25">
      <c r="A10" s="77"/>
      <c r="B10" s="77"/>
      <c r="C10" s="77"/>
    </row>
    <row r="11" spans="1:11" x14ac:dyDescent="0.25">
      <c r="A11" s="77"/>
      <c r="B11" s="77"/>
      <c r="C11" s="77"/>
    </row>
    <row r="12" spans="1:11" ht="14.4" thickBot="1" x14ac:dyDescent="0.3">
      <c r="A12" s="10" t="s">
        <v>68</v>
      </c>
      <c r="B12" s="10">
        <v>1</v>
      </c>
      <c r="C12" s="10">
        <v>2</v>
      </c>
    </row>
    <row r="13" spans="1:11" x14ac:dyDescent="0.25">
      <c r="A13" t="s">
        <v>69</v>
      </c>
      <c r="B13" s="15">
        <f>'1. Samla in underlag'!B70*('1. Samla in underlag'!F70-'1. Samla in underlag'!B49)*1.167</f>
        <v>1701.2234249999999</v>
      </c>
      <c r="C13" s="15">
        <f>'1. Samla in underlag'!C70*('1. Samla in underlag'!G70-'1. Samla in underlag'!C49)*1.167</f>
        <v>1941.1819650000002</v>
      </c>
    </row>
    <row r="14" spans="1:11" x14ac:dyDescent="0.25">
      <c r="A14" t="s">
        <v>70</v>
      </c>
      <c r="B14" s="15">
        <f>'1. Samla in underlag'!B71*('1. Samla in underlag'!F71-'1. Samla in underlag'!B50)*1.167</f>
        <v>1617.3307125000001</v>
      </c>
      <c r="C14" s="15">
        <f>'1. Samla in underlag'!C71*('1. Samla in underlag'!G71-'1. Samla in underlag'!C50)*1.167</f>
        <v>2020.4533575</v>
      </c>
    </row>
    <row r="15" spans="1:11" x14ac:dyDescent="0.25">
      <c r="A15" t="s">
        <v>71</v>
      </c>
      <c r="B15" s="15">
        <f>'1. Samla in underlag'!B72*('1. Samla in underlag'!F72-'1. Samla in underlag'!B51)*1.167</f>
        <v>1830.4482525000001</v>
      </c>
      <c r="C15" s="15">
        <f>'1. Samla in underlag'!C72*('1. Samla in underlag'!G72-'1. Samla in underlag'!C51)*1.167</f>
        <v>2799.3412499999999</v>
      </c>
    </row>
    <row r="16" spans="1:11" x14ac:dyDescent="0.25">
      <c r="A16" t="s">
        <v>72</v>
      </c>
      <c r="B16" s="15">
        <f>'1. Samla in underlag'!B73*('1. Samla in underlag'!F73-'1. Samla in underlag'!B52)*1.167</f>
        <v>1428.635565</v>
      </c>
      <c r="C16" s="15">
        <f>'1. Samla in underlag'!C73*('1. Samla in underlag'!G73-'1. Samla in underlag'!C52)*1.167</f>
        <v>2424.48918</v>
      </c>
    </row>
    <row r="17" spans="1:11" x14ac:dyDescent="0.25">
      <c r="A17" t="s">
        <v>73</v>
      </c>
      <c r="B17" s="15">
        <f>'1. Samla in underlag'!B74*('1. Samla in underlag'!F74-'1. Samla in underlag'!B53)*1.167</f>
        <v>1423.1156550000003</v>
      </c>
      <c r="C17" s="15">
        <f>'1. Samla in underlag'!C74*('1. Samla in underlag'!G74-'1. Samla in underlag'!C53)*1.167</f>
        <v>2414.2750124999998</v>
      </c>
    </row>
    <row r="18" spans="1:11" x14ac:dyDescent="0.25">
      <c r="A18" t="s">
        <v>74</v>
      </c>
      <c r="B18" s="15">
        <f>'1. Samla in underlag'!B75*('1. Samla in underlag'!F75-'1. Samla in underlag'!B54)*1.167</f>
        <v>1579.6220249999999</v>
      </c>
      <c r="C18" s="15">
        <f>'1. Samla in underlag'!C75*('1. Samla in underlag'!G75-'1. Samla in underlag'!C54)*1.167</f>
        <v>1514.655135</v>
      </c>
    </row>
    <row r="19" spans="1:11" x14ac:dyDescent="0.25">
      <c r="A19" t="s">
        <v>75</v>
      </c>
      <c r="B19" s="15">
        <f>'1. Samla in underlag'!B76*('1. Samla in underlag'!F76-'1. Samla in underlag'!B55)*1.167</f>
        <v>1385.0656199999999</v>
      </c>
      <c r="C19" s="15">
        <f>'1. Samla in underlag'!C76*('1. Samla in underlag'!G76-'1. Samla in underlag'!C55)*1.167</f>
        <v>1519.0450000000001</v>
      </c>
    </row>
    <row r="20" spans="1:11" x14ac:dyDescent="0.25">
      <c r="A20" t="s">
        <v>76</v>
      </c>
      <c r="B20" s="15">
        <f>'1. Samla in underlag'!B77*('1. Samla in underlag'!F77-'1. Samla in underlag'!B56)*1.167</f>
        <v>1850.6286</v>
      </c>
      <c r="C20" s="15">
        <f>'1. Samla in underlag'!C77*('1. Samla in underlag'!G77-'1. Samla in underlag'!C56)*1.167</f>
        <v>1791.8993249999999</v>
      </c>
    </row>
    <row r="21" spans="1:11" x14ac:dyDescent="0.25">
      <c r="A21" t="s">
        <v>77</v>
      </c>
      <c r="B21" s="15">
        <f>'1. Samla in underlag'!B78*('1. Samla in underlag'!F78-'1. Samla in underlag'!B57)*1.167</f>
        <v>1871.6346000000001</v>
      </c>
      <c r="C21" s="15">
        <f>'1. Samla in underlag'!C78*('1. Samla in underlag'!G78-'1. Samla in underlag'!C57)*1.167</f>
        <v>2177.7095250000002</v>
      </c>
    </row>
    <row r="22" spans="1:11" x14ac:dyDescent="0.25">
      <c r="A22" t="s">
        <v>78</v>
      </c>
      <c r="B22" s="15">
        <f>'1. Samla in underlag'!B79*('1. Samla in underlag'!F79-'1. Samla in underlag'!B58)*1.167</f>
        <v>2082.8849399999999</v>
      </c>
      <c r="C22" s="15">
        <f>'1. Samla in underlag'!C79*('1. Samla in underlag'!G79-'1. Samla in underlag'!C58)*1.167</f>
        <v>1844.57187</v>
      </c>
    </row>
    <row r="23" spans="1:11" x14ac:dyDescent="0.25">
      <c r="A23" t="s">
        <v>79</v>
      </c>
      <c r="B23" s="15">
        <f>'1. Samla in underlag'!B80*('1. Samla in underlag'!F80-'1. Samla in underlag'!B59)*1.167</f>
        <v>2062.2640499999998</v>
      </c>
      <c r="C23" s="15">
        <f>'1. Samla in underlag'!C80*('1. Samla in underlag'!G80-'1. Samla in underlag'!C59)*1.167</f>
        <v>2424.2295225000003</v>
      </c>
    </row>
    <row r="24" spans="1:11" x14ac:dyDescent="0.25">
      <c r="A24" t="s">
        <v>80</v>
      </c>
      <c r="B24" s="15">
        <f>'1. Samla in underlag'!B81*('1. Samla in underlag'!F81-'1. Samla in underlag'!B60)*1.167</f>
        <v>2094.8379375</v>
      </c>
      <c r="C24" s="15">
        <f>'1. Samla in underlag'!C81*('1. Samla in underlag'!G81-'1. Samla in underlag'!C60)*1.167</f>
        <v>1868.42535</v>
      </c>
    </row>
    <row r="25" spans="1:11" ht="14.4" thickBot="1" x14ac:dyDescent="0.3">
      <c r="A25" s="12" t="s">
        <v>81</v>
      </c>
      <c r="B25" s="16">
        <f>SUM(B13:B24)</f>
        <v>20927.691382500001</v>
      </c>
      <c r="C25" s="16">
        <f>SUM(C13:C24)</f>
        <v>24740.276492500001</v>
      </c>
    </row>
    <row r="27" spans="1:11" ht="17.399999999999999" thickBot="1" x14ac:dyDescent="0.35">
      <c r="A27" s="1" t="s">
        <v>101</v>
      </c>
      <c r="B27" s="1"/>
      <c r="C27" s="1"/>
      <c r="D27" s="1"/>
      <c r="E27" s="1"/>
      <c r="F27" s="1"/>
      <c r="G27" s="1"/>
      <c r="H27" s="1"/>
      <c r="I27" s="1"/>
      <c r="J27" s="1"/>
      <c r="K27" s="1"/>
    </row>
    <row r="28" spans="1:11" ht="14.4" thickTop="1" x14ac:dyDescent="0.25"/>
    <row r="29" spans="1:11" x14ac:dyDescent="0.25">
      <c r="A29" s="81" t="s">
        <v>204</v>
      </c>
      <c r="B29" s="81"/>
      <c r="C29" s="81"/>
    </row>
    <row r="30" spans="1:11" ht="15.75" customHeight="1" x14ac:dyDescent="0.25">
      <c r="A30" s="81"/>
      <c r="B30" s="81"/>
      <c r="C30" s="81"/>
    </row>
    <row r="31" spans="1:11" x14ac:dyDescent="0.25">
      <c r="A31" s="77" t="s">
        <v>129</v>
      </c>
      <c r="B31" s="77"/>
      <c r="C31" s="77"/>
    </row>
    <row r="32" spans="1:11" x14ac:dyDescent="0.25">
      <c r="A32" s="77"/>
      <c r="B32" s="77"/>
      <c r="C32" s="77"/>
    </row>
    <row r="33" spans="1:3" x14ac:dyDescent="0.25">
      <c r="A33" s="77"/>
      <c r="B33" s="77"/>
      <c r="C33" s="77"/>
    </row>
    <row r="34" spans="1:3" ht="14.4" thickBot="1" x14ac:dyDescent="0.3">
      <c r="A34" s="10" t="s">
        <v>68</v>
      </c>
      <c r="B34" s="10">
        <v>1</v>
      </c>
      <c r="C34" s="10">
        <v>2</v>
      </c>
    </row>
    <row r="35" spans="1:3" x14ac:dyDescent="0.25">
      <c r="A35" t="s">
        <v>69</v>
      </c>
      <c r="B35" s="17"/>
      <c r="C35" s="17"/>
    </row>
    <row r="36" spans="1:3" x14ac:dyDescent="0.25">
      <c r="A36" t="s">
        <v>70</v>
      </c>
      <c r="B36" s="17"/>
      <c r="C36" s="17"/>
    </row>
    <row r="37" spans="1:3" x14ac:dyDescent="0.25">
      <c r="A37" t="s">
        <v>71</v>
      </c>
      <c r="B37" s="17"/>
      <c r="C37" s="17"/>
    </row>
    <row r="38" spans="1:3" x14ac:dyDescent="0.25">
      <c r="A38" t="s">
        <v>72</v>
      </c>
      <c r="B38" s="17"/>
      <c r="C38" s="17"/>
    </row>
    <row r="39" spans="1:3" x14ac:dyDescent="0.25">
      <c r="A39" t="s">
        <v>73</v>
      </c>
      <c r="B39" s="17"/>
      <c r="C39" s="17"/>
    </row>
    <row r="40" spans="1:3" x14ac:dyDescent="0.25">
      <c r="A40" t="s">
        <v>74</v>
      </c>
      <c r="B40" s="17"/>
      <c r="C40" s="17"/>
    </row>
    <row r="41" spans="1:3" x14ac:dyDescent="0.25">
      <c r="A41" t="s">
        <v>75</v>
      </c>
      <c r="B41" s="17"/>
      <c r="C41" s="17"/>
    </row>
    <row r="42" spans="1:3" x14ac:dyDescent="0.25">
      <c r="A42" t="s">
        <v>76</v>
      </c>
      <c r="B42" s="17"/>
      <c r="C42" s="17"/>
    </row>
    <row r="43" spans="1:3" x14ac:dyDescent="0.25">
      <c r="A43" t="s">
        <v>77</v>
      </c>
      <c r="B43" s="17"/>
      <c r="C43" s="17"/>
    </row>
    <row r="44" spans="1:3" x14ac:dyDescent="0.25">
      <c r="A44" t="s">
        <v>78</v>
      </c>
      <c r="B44" s="17"/>
      <c r="C44" s="17"/>
    </row>
    <row r="45" spans="1:3" x14ac:dyDescent="0.25">
      <c r="A45" t="s">
        <v>79</v>
      </c>
      <c r="B45" s="17"/>
      <c r="C45" s="17"/>
    </row>
    <row r="46" spans="1:3" x14ac:dyDescent="0.25">
      <c r="A46" t="s">
        <v>80</v>
      </c>
      <c r="B46" s="17"/>
      <c r="C46" s="17"/>
    </row>
    <row r="47" spans="1:3" ht="14.4" thickBot="1" x14ac:dyDescent="0.3">
      <c r="A47" s="12" t="s">
        <v>81</v>
      </c>
      <c r="B47" s="16">
        <f>'1. Samla in underlag'!B104-'1. Samla in underlag'!F104</f>
        <v>2066.3000000000011</v>
      </c>
      <c r="C47" s="16">
        <f>'1. Samla in underlag'!C104-'1. Samla in underlag'!G104</f>
        <v>960.10000000000036</v>
      </c>
    </row>
    <row r="49" spans="1:11" ht="17.399999999999999" thickBot="1" x14ac:dyDescent="0.35">
      <c r="A49" s="1" t="s">
        <v>87</v>
      </c>
      <c r="B49" s="1"/>
      <c r="C49" s="1"/>
      <c r="D49" s="1"/>
      <c r="E49" s="1"/>
      <c r="F49" s="1"/>
      <c r="G49" s="1"/>
      <c r="H49" s="1"/>
      <c r="I49" s="1"/>
      <c r="J49" s="1"/>
      <c r="K49" s="1"/>
    </row>
    <row r="50" spans="1:11" ht="14.4" thickTop="1" x14ac:dyDescent="0.25"/>
    <row r="51" spans="1:11" ht="14.4" thickBot="1" x14ac:dyDescent="0.3">
      <c r="A51" s="5" t="s">
        <v>115</v>
      </c>
      <c r="B51" s="5"/>
      <c r="C51" s="5"/>
      <c r="D51" s="5"/>
      <c r="E51" s="5"/>
      <c r="F51" s="5"/>
      <c r="G51" s="5"/>
      <c r="H51" s="5"/>
      <c r="I51" s="5"/>
      <c r="J51" s="5"/>
      <c r="K51" s="5"/>
    </row>
    <row r="53" spans="1:11" x14ac:dyDescent="0.25">
      <c r="A53" s="78" t="s">
        <v>105</v>
      </c>
      <c r="B53" s="78"/>
    </row>
    <row r="54" spans="1:11" x14ac:dyDescent="0.25">
      <c r="A54" s="77" t="s">
        <v>130</v>
      </c>
      <c r="B54" s="77"/>
      <c r="C54" s="18"/>
    </row>
    <row r="55" spans="1:11" x14ac:dyDescent="0.25">
      <c r="A55" s="77"/>
      <c r="B55" s="77"/>
      <c r="C55" s="18"/>
    </row>
    <row r="56" spans="1:11" x14ac:dyDescent="0.25">
      <c r="A56" s="77"/>
      <c r="B56" s="77"/>
      <c r="C56" s="18"/>
    </row>
    <row r="57" spans="1:11" ht="14.4" thickBot="1" x14ac:dyDescent="0.3">
      <c r="A57" s="10" t="s">
        <v>88</v>
      </c>
      <c r="B57" s="10" t="s">
        <v>89</v>
      </c>
    </row>
    <row r="58" spans="1:11" x14ac:dyDescent="0.25">
      <c r="A58" t="s">
        <v>69</v>
      </c>
      <c r="B58">
        <v>744</v>
      </c>
    </row>
    <row r="59" spans="1:11" x14ac:dyDescent="0.25">
      <c r="A59" t="s">
        <v>70</v>
      </c>
      <c r="B59">
        <v>672</v>
      </c>
    </row>
    <row r="60" spans="1:11" x14ac:dyDescent="0.25">
      <c r="A60" t="s">
        <v>71</v>
      </c>
      <c r="B60">
        <v>744</v>
      </c>
    </row>
    <row r="61" spans="1:11" x14ac:dyDescent="0.25">
      <c r="A61" t="s">
        <v>72</v>
      </c>
      <c r="B61">
        <v>720</v>
      </c>
    </row>
    <row r="62" spans="1:11" x14ac:dyDescent="0.25">
      <c r="A62" t="s">
        <v>73</v>
      </c>
      <c r="B62">
        <v>744</v>
      </c>
    </row>
    <row r="63" spans="1:11" x14ac:dyDescent="0.25">
      <c r="A63" t="s">
        <v>74</v>
      </c>
      <c r="B63">
        <v>720</v>
      </c>
    </row>
    <row r="64" spans="1:11" x14ac:dyDescent="0.25">
      <c r="A64" t="s">
        <v>75</v>
      </c>
      <c r="B64">
        <v>744</v>
      </c>
    </row>
    <row r="65" spans="1:7" x14ac:dyDescent="0.25">
      <c r="A65" t="s">
        <v>76</v>
      </c>
      <c r="B65">
        <v>744</v>
      </c>
    </row>
    <row r="66" spans="1:7" x14ac:dyDescent="0.25">
      <c r="A66" t="s">
        <v>77</v>
      </c>
      <c r="B66">
        <v>720</v>
      </c>
    </row>
    <row r="67" spans="1:7" x14ac:dyDescent="0.25">
      <c r="A67" t="s">
        <v>78</v>
      </c>
      <c r="B67">
        <v>744</v>
      </c>
    </row>
    <row r="68" spans="1:7" x14ac:dyDescent="0.25">
      <c r="A68" t="s">
        <v>79</v>
      </c>
      <c r="B68">
        <v>720</v>
      </c>
    </row>
    <row r="69" spans="1:7" x14ac:dyDescent="0.25">
      <c r="A69" t="s">
        <v>80</v>
      </c>
      <c r="B69">
        <v>744</v>
      </c>
    </row>
    <row r="70" spans="1:7" ht="14.4" thickBot="1" x14ac:dyDescent="0.3">
      <c r="A70" s="19" t="s">
        <v>84</v>
      </c>
      <c r="B70" s="19">
        <f>SUM(B58:B69)</f>
        <v>8760</v>
      </c>
    </row>
    <row r="71" spans="1:7" x14ac:dyDescent="0.25">
      <c r="A71" s="20"/>
      <c r="B71" s="20"/>
    </row>
    <row r="73" spans="1:7" x14ac:dyDescent="0.25">
      <c r="A73" s="87" t="s">
        <v>104</v>
      </c>
      <c r="B73" s="87"/>
      <c r="C73" s="87"/>
      <c r="E73" s="87" t="s">
        <v>91</v>
      </c>
      <c r="F73" s="87"/>
      <c r="G73" s="87"/>
    </row>
    <row r="74" spans="1:7" ht="15" customHeight="1" x14ac:dyDescent="0.25">
      <c r="A74" s="87"/>
      <c r="B74" s="87"/>
      <c r="C74" s="87"/>
      <c r="E74" s="87"/>
      <c r="F74" s="87"/>
      <c r="G74" s="87"/>
    </row>
    <row r="75" spans="1:7" x14ac:dyDescent="0.25">
      <c r="A75" s="77" t="s">
        <v>103</v>
      </c>
      <c r="B75" s="77"/>
      <c r="C75" s="77"/>
      <c r="E75" s="77" t="s">
        <v>102</v>
      </c>
      <c r="F75" s="77"/>
      <c r="G75" s="77"/>
    </row>
    <row r="76" spans="1:7" x14ac:dyDescent="0.25">
      <c r="A76" s="77"/>
      <c r="B76" s="77"/>
      <c r="C76" s="77"/>
      <c r="E76" s="77"/>
      <c r="F76" s="77"/>
      <c r="G76" s="77"/>
    </row>
    <row r="77" spans="1:7" x14ac:dyDescent="0.25">
      <c r="A77" s="77"/>
      <c r="B77" s="77"/>
      <c r="C77" s="77"/>
      <c r="E77" s="77"/>
      <c r="F77" s="77"/>
      <c r="G77" s="77"/>
    </row>
    <row r="78" spans="1:7" ht="14.4" thickBot="1" x14ac:dyDescent="0.3">
      <c r="A78" s="10" t="s">
        <v>68</v>
      </c>
      <c r="B78" s="10">
        <v>1</v>
      </c>
      <c r="C78" s="10">
        <v>2</v>
      </c>
      <c r="E78" s="10" t="s">
        <v>68</v>
      </c>
      <c r="F78" s="10">
        <v>1</v>
      </c>
      <c r="G78" s="10">
        <v>2</v>
      </c>
    </row>
    <row r="79" spans="1:7" x14ac:dyDescent="0.25">
      <c r="A79" t="s">
        <v>69</v>
      </c>
      <c r="B79" s="17">
        <f>'1. Samla in underlag'!B28/B58</f>
        <v>27.822580645161292</v>
      </c>
      <c r="C79" s="17">
        <f>'1. Samla in underlag'!C28/B58</f>
        <v>24.462365591397848</v>
      </c>
      <c r="E79" t="s">
        <v>69</v>
      </c>
      <c r="F79" s="15">
        <f t="shared" ref="F79:F90" si="0">B13/B58</f>
        <v>2.2865906249999997</v>
      </c>
      <c r="G79" s="15">
        <f t="shared" ref="G79:G90" si="1">C13/B58</f>
        <v>2.6091155443548391</v>
      </c>
    </row>
    <row r="80" spans="1:7" x14ac:dyDescent="0.25">
      <c r="A80" t="s">
        <v>70</v>
      </c>
      <c r="B80" s="17">
        <f>'1. Samla in underlag'!B29/B59</f>
        <v>25</v>
      </c>
      <c r="C80" s="17">
        <f>'1. Samla in underlag'!C29/B59</f>
        <v>26.339285714285715</v>
      </c>
      <c r="E80" t="s">
        <v>70</v>
      </c>
      <c r="F80" s="15">
        <f t="shared" si="0"/>
        <v>2.4067421316964288</v>
      </c>
      <c r="G80" s="15">
        <f t="shared" si="1"/>
        <v>3.0066270200892857</v>
      </c>
    </row>
    <row r="81" spans="1:11" x14ac:dyDescent="0.25">
      <c r="A81" t="s">
        <v>71</v>
      </c>
      <c r="B81" s="17">
        <f>'1. Samla in underlag'!B30/B60</f>
        <v>21.102150537634408</v>
      </c>
      <c r="C81" s="17">
        <f>'1. Samla in underlag'!C30/B60</f>
        <v>21.50537634408602</v>
      </c>
      <c r="E81" t="s">
        <v>71</v>
      </c>
      <c r="F81" s="15">
        <f t="shared" si="0"/>
        <v>2.4602799092741936</v>
      </c>
      <c r="G81" s="15">
        <f t="shared" si="1"/>
        <v>3.7625554435483872</v>
      </c>
    </row>
    <row r="82" spans="1:11" x14ac:dyDescent="0.25">
      <c r="A82" t="s">
        <v>72</v>
      </c>
      <c r="B82" s="17">
        <f>'1. Samla in underlag'!B31/B61</f>
        <v>12.361111111111111</v>
      </c>
      <c r="C82" s="17">
        <f>'1. Samla in underlag'!C31/B61</f>
        <v>6.1111111111111107</v>
      </c>
      <c r="E82" t="s">
        <v>72</v>
      </c>
      <c r="F82" s="15">
        <f t="shared" si="0"/>
        <v>1.9842160625</v>
      </c>
      <c r="G82" s="15">
        <f t="shared" si="1"/>
        <v>3.3673460833333335</v>
      </c>
    </row>
    <row r="83" spans="1:11" x14ac:dyDescent="0.25">
      <c r="A83" t="s">
        <v>73</v>
      </c>
      <c r="B83" s="17">
        <f>'1. Samla in underlag'!B32/B62</f>
        <v>7.661290322580645</v>
      </c>
      <c r="C83" s="17">
        <f>'1. Samla in underlag'!C32/B62</f>
        <v>5.779569892473118</v>
      </c>
      <c r="E83" t="s">
        <v>73</v>
      </c>
      <c r="F83" s="15">
        <f t="shared" si="0"/>
        <v>1.9127898588709682</v>
      </c>
      <c r="G83" s="15">
        <f t="shared" si="1"/>
        <v>3.2449932963709673</v>
      </c>
    </row>
    <row r="84" spans="1:11" x14ac:dyDescent="0.25">
      <c r="A84" t="s">
        <v>74</v>
      </c>
      <c r="B84" s="17">
        <f>'1. Samla in underlag'!B33/B63</f>
        <v>4.3055555555555554</v>
      </c>
      <c r="C84" s="17">
        <f>'1. Samla in underlag'!C33/B63</f>
        <v>3.75</v>
      </c>
      <c r="E84" t="s">
        <v>74</v>
      </c>
      <c r="F84" s="15">
        <f t="shared" si="0"/>
        <v>2.1939194791666665</v>
      </c>
      <c r="G84" s="15">
        <f t="shared" si="1"/>
        <v>2.1036876874999999</v>
      </c>
    </row>
    <row r="85" spans="1:11" x14ac:dyDescent="0.25">
      <c r="A85" t="s">
        <v>75</v>
      </c>
      <c r="B85" s="17">
        <f>'1. Samla in underlag'!B34/B64</f>
        <v>2.28494623655914</v>
      </c>
      <c r="C85" s="17">
        <f>'1. Samla in underlag'!C34/B64</f>
        <v>3.4946236559139785</v>
      </c>
      <c r="E85" t="s">
        <v>75</v>
      </c>
      <c r="F85" s="15">
        <f t="shared" si="0"/>
        <v>1.8616473387096772</v>
      </c>
      <c r="G85" s="15">
        <f t="shared" si="1"/>
        <v>2.0417271505376346</v>
      </c>
    </row>
    <row r="86" spans="1:11" x14ac:dyDescent="0.25">
      <c r="A86" t="s">
        <v>76</v>
      </c>
      <c r="B86" s="17">
        <f>'1. Samla in underlag'!B35/B65</f>
        <v>4.301075268817204</v>
      </c>
      <c r="C86" s="17">
        <f>'1. Samla in underlag'!C35/B65</f>
        <v>4.032258064516129</v>
      </c>
      <c r="E86" t="s">
        <v>76</v>
      </c>
      <c r="F86" s="15">
        <f t="shared" si="0"/>
        <v>2.4874040322580644</v>
      </c>
      <c r="G86" s="15">
        <f t="shared" si="1"/>
        <v>2.408466834677419</v>
      </c>
    </row>
    <row r="87" spans="1:11" x14ac:dyDescent="0.25">
      <c r="A87" t="s">
        <v>77</v>
      </c>
      <c r="B87" s="17">
        <f>'1. Samla in underlag'!B36/B66</f>
        <v>9.7222222222222214</v>
      </c>
      <c r="C87" s="17">
        <f>'1. Samla in underlag'!C36/B66</f>
        <v>8.75</v>
      </c>
      <c r="E87" t="s">
        <v>77</v>
      </c>
      <c r="F87" s="15">
        <f t="shared" si="0"/>
        <v>2.5994925000000002</v>
      </c>
      <c r="G87" s="15">
        <f t="shared" si="1"/>
        <v>3.0245965625000002</v>
      </c>
    </row>
    <row r="88" spans="1:11" x14ac:dyDescent="0.25">
      <c r="A88" t="s">
        <v>78</v>
      </c>
      <c r="B88" s="17">
        <f>'1. Samla in underlag'!B37/B67</f>
        <v>14.919354838709678</v>
      </c>
      <c r="C88" s="17">
        <f>'1. Samla in underlag'!C37/B67</f>
        <v>12.5</v>
      </c>
      <c r="E88" t="s">
        <v>78</v>
      </c>
      <c r="F88" s="15">
        <f t="shared" si="0"/>
        <v>2.7995765322580644</v>
      </c>
      <c r="G88" s="15">
        <f t="shared" si="1"/>
        <v>2.4792632661290321</v>
      </c>
    </row>
    <row r="89" spans="1:11" x14ac:dyDescent="0.25">
      <c r="A89" t="s">
        <v>79</v>
      </c>
      <c r="B89" s="17">
        <f>'1. Samla in underlag'!B38/B68</f>
        <v>23.194444444444443</v>
      </c>
      <c r="C89" s="17">
        <f>'1. Samla in underlag'!C38/B68</f>
        <v>16.805555555555557</v>
      </c>
      <c r="E89" t="s">
        <v>79</v>
      </c>
      <c r="F89" s="15">
        <f t="shared" si="0"/>
        <v>2.8642556249999997</v>
      </c>
      <c r="G89" s="15">
        <f t="shared" si="1"/>
        <v>3.366985447916667</v>
      </c>
    </row>
    <row r="90" spans="1:11" x14ac:dyDescent="0.25">
      <c r="A90" s="21" t="s">
        <v>80</v>
      </c>
      <c r="B90" s="22">
        <f>'1. Samla in underlag'!B39/B69</f>
        <v>27.956989247311828</v>
      </c>
      <c r="C90" s="22">
        <f>'1. Samla in underlag'!C39/B69</f>
        <v>19.22043010752688</v>
      </c>
      <c r="E90" s="21" t="s">
        <v>80</v>
      </c>
      <c r="F90" s="23">
        <f t="shared" si="0"/>
        <v>2.8156423891129032</v>
      </c>
      <c r="G90" s="23">
        <f t="shared" si="1"/>
        <v>2.5113243951612905</v>
      </c>
    </row>
    <row r="91" spans="1:11" ht="14.4" thickBot="1" x14ac:dyDescent="0.3">
      <c r="A91" s="18"/>
      <c r="B91" s="18"/>
      <c r="C91" s="18"/>
      <c r="D91" s="18"/>
      <c r="E91" s="29" t="s">
        <v>90</v>
      </c>
      <c r="F91" s="30">
        <f>AVERAGE(F79:F90)</f>
        <v>2.3893797069872469</v>
      </c>
      <c r="G91" s="30">
        <f>AVERAGE(G79:G90)</f>
        <v>2.8272240610099044</v>
      </c>
    </row>
    <row r="92" spans="1:11" ht="14.4" thickBot="1" x14ac:dyDescent="0.3">
      <c r="A92" s="5" t="s">
        <v>116</v>
      </c>
      <c r="B92" s="5"/>
      <c r="C92" s="5"/>
      <c r="D92" s="5"/>
      <c r="E92" s="5"/>
      <c r="F92" s="5"/>
      <c r="G92" s="5"/>
      <c r="H92" s="5"/>
      <c r="I92" s="5"/>
      <c r="J92" s="5"/>
      <c r="K92" s="5"/>
    </row>
    <row r="93" spans="1:11" x14ac:dyDescent="0.25">
      <c r="A93" s="18"/>
      <c r="B93" s="18"/>
      <c r="C93" s="18"/>
      <c r="D93" s="18"/>
      <c r="E93" s="18"/>
      <c r="F93" s="18"/>
      <c r="G93" s="18"/>
    </row>
    <row r="94" spans="1:11" ht="14.25" customHeight="1" x14ac:dyDescent="0.25">
      <c r="A94" s="67" t="s">
        <v>202</v>
      </c>
      <c r="B94" s="67"/>
      <c r="C94" s="67"/>
      <c r="D94" s="67"/>
      <c r="E94" s="67"/>
      <c r="F94" s="67"/>
      <c r="G94" s="67"/>
      <c r="H94" s="67"/>
      <c r="I94" s="67"/>
      <c r="J94" s="67"/>
      <c r="K94" s="67"/>
    </row>
    <row r="95" spans="1:11" x14ac:dyDescent="0.25">
      <c r="A95" s="67"/>
      <c r="B95" s="67"/>
      <c r="C95" s="67"/>
      <c r="D95" s="67"/>
      <c r="E95" s="67"/>
      <c r="F95" s="67"/>
      <c r="G95" s="67"/>
      <c r="H95" s="67"/>
      <c r="I95" s="67"/>
      <c r="J95" s="67"/>
      <c r="K95" s="67"/>
    </row>
    <row r="96" spans="1:11" x14ac:dyDescent="0.25">
      <c r="A96" s="67"/>
      <c r="B96" s="67"/>
      <c r="C96" s="67"/>
      <c r="D96" s="67"/>
      <c r="E96" s="67"/>
      <c r="F96" s="67"/>
      <c r="G96" s="67"/>
      <c r="H96" s="67"/>
      <c r="I96" s="67"/>
      <c r="J96" s="67"/>
      <c r="K96" s="67"/>
    </row>
    <row r="97" spans="1:11" x14ac:dyDescent="0.25">
      <c r="A97" s="67"/>
      <c r="B97" s="67"/>
      <c r="C97" s="67"/>
      <c r="D97" s="67"/>
      <c r="E97" s="67"/>
      <c r="F97" s="67"/>
      <c r="G97" s="67"/>
      <c r="H97" s="67"/>
      <c r="I97" s="67"/>
      <c r="J97" s="67"/>
      <c r="K97" s="67"/>
    </row>
    <row r="98" spans="1:11" x14ac:dyDescent="0.25">
      <c r="A98" s="67"/>
      <c r="B98" s="67"/>
      <c r="C98" s="67"/>
      <c r="D98" s="67"/>
      <c r="E98" s="67"/>
      <c r="F98" s="67"/>
      <c r="G98" s="67"/>
      <c r="H98" s="67"/>
      <c r="I98" s="67"/>
      <c r="J98" s="67"/>
      <c r="K98" s="67"/>
    </row>
    <row r="118" spans="1:9" x14ac:dyDescent="0.25">
      <c r="A118" s="81" t="s">
        <v>106</v>
      </c>
      <c r="B118" s="81"/>
      <c r="C118" s="81"/>
      <c r="E118" s="75" t="s">
        <v>112</v>
      </c>
      <c r="F118" s="75"/>
      <c r="G118" s="75"/>
    </row>
    <row r="119" spans="1:9" x14ac:dyDescent="0.25">
      <c r="A119" s="82" t="s">
        <v>107</v>
      </c>
      <c r="B119" s="83"/>
      <c r="C119" s="83"/>
      <c r="E119" s="83" t="s">
        <v>113</v>
      </c>
      <c r="F119" s="83"/>
      <c r="G119" s="83"/>
    </row>
    <row r="120" spans="1:9" x14ac:dyDescent="0.25">
      <c r="A120" s="83"/>
      <c r="B120" s="83"/>
      <c r="C120" s="83"/>
      <c r="E120" s="83"/>
      <c r="F120" s="83"/>
      <c r="G120" s="83"/>
    </row>
    <row r="121" spans="1:9" ht="14.4" thickBot="1" x14ac:dyDescent="0.3">
      <c r="A121" s="10" t="s">
        <v>111</v>
      </c>
      <c r="B121" s="10">
        <v>1</v>
      </c>
      <c r="C121" s="10">
        <v>2</v>
      </c>
      <c r="E121" s="10" t="s">
        <v>108</v>
      </c>
      <c r="F121" s="10">
        <v>1</v>
      </c>
      <c r="G121" s="10">
        <v>2</v>
      </c>
    </row>
    <row r="122" spans="1:9" x14ac:dyDescent="0.25">
      <c r="A122" t="s">
        <v>109</v>
      </c>
      <c r="B122" s="25">
        <f>SLOPE(B79:B90,'1. Samla in underlag'!B113:B124)</f>
        <v>-0.9411707470571915</v>
      </c>
      <c r="C122" s="25">
        <f>SLOPE(C79:C90,'1. Samla in underlag'!C113:C124)</f>
        <v>-1.0110977698882966</v>
      </c>
      <c r="F122" s="15">
        <f>(F91-B123)/B122</f>
        <v>18.521466129764391</v>
      </c>
      <c r="G122" s="15">
        <f>(G91-C123)/C122</f>
        <v>17.551640077371456</v>
      </c>
    </row>
    <row r="123" spans="1:9" x14ac:dyDescent="0.25">
      <c r="A123" t="s">
        <v>110</v>
      </c>
      <c r="B123" s="25">
        <f>INTERCEPT(B79:B90,'1. Samla in underlag'!B113:B124)</f>
        <v>19.821241820932066</v>
      </c>
      <c r="C123" s="25">
        <f>INTERCEPT(C79:C90,'1. Samla in underlag'!C113:C124)</f>
        <v>20.573648201122232</v>
      </c>
    </row>
    <row r="125" spans="1:9" ht="14.25" customHeight="1" x14ac:dyDescent="0.25">
      <c r="A125" s="77" t="s">
        <v>126</v>
      </c>
      <c r="B125" s="77"/>
      <c r="C125" s="77"/>
      <c r="D125" s="77"/>
      <c r="F125" s="77" t="s">
        <v>126</v>
      </c>
      <c r="G125" s="77"/>
      <c r="H125" s="77"/>
      <c r="I125" s="77"/>
    </row>
    <row r="126" spans="1:9" x14ac:dyDescent="0.25">
      <c r="A126" s="77"/>
      <c r="B126" s="77"/>
      <c r="C126" s="77"/>
      <c r="D126" s="77"/>
      <c r="F126" s="77"/>
      <c r="G126" s="77"/>
      <c r="H126" s="77"/>
      <c r="I126" s="77"/>
    </row>
    <row r="127" spans="1:9" x14ac:dyDescent="0.25">
      <c r="A127" s="77"/>
      <c r="B127" s="77"/>
      <c r="C127" s="77"/>
      <c r="D127" s="77"/>
      <c r="F127" s="77"/>
      <c r="G127" s="77"/>
      <c r="H127" s="77"/>
      <c r="I127" s="77"/>
    </row>
    <row r="128" spans="1:9" x14ac:dyDescent="0.25">
      <c r="A128" s="77"/>
      <c r="B128" s="77"/>
      <c r="C128" s="77"/>
      <c r="D128" s="77"/>
      <c r="F128" s="77"/>
      <c r="G128" s="77"/>
      <c r="H128" s="77"/>
      <c r="I128" s="77"/>
    </row>
    <row r="129" spans="1:11" x14ac:dyDescent="0.25">
      <c r="A129" s="77"/>
      <c r="B129" s="77"/>
      <c r="C129" s="77"/>
      <c r="D129" s="77"/>
      <c r="F129" s="77"/>
      <c r="G129" s="77"/>
      <c r="H129" s="77"/>
      <c r="I129" s="77"/>
    </row>
    <row r="130" spans="1:11" ht="14.4" thickBot="1" x14ac:dyDescent="0.3">
      <c r="A130" s="10" t="s">
        <v>88</v>
      </c>
      <c r="B130" s="10" t="s">
        <v>94</v>
      </c>
      <c r="C130" s="10" t="s">
        <v>95</v>
      </c>
      <c r="D130" s="14" t="s">
        <v>96</v>
      </c>
      <c r="F130" s="10" t="s">
        <v>88</v>
      </c>
      <c r="G130" s="10" t="s">
        <v>94</v>
      </c>
      <c r="H130" s="10" t="s">
        <v>95</v>
      </c>
      <c r="I130" s="14" t="s">
        <v>96</v>
      </c>
    </row>
    <row r="131" spans="1:11" x14ac:dyDescent="0.25">
      <c r="A131" t="s">
        <v>69</v>
      </c>
      <c r="B131" s="25">
        <f>B122*'1. Samla in underlag'!D113+B123</f>
        <v>23.774158958572272</v>
      </c>
      <c r="C131" s="25">
        <f>B122*'1. Samla in underlag'!B113+B123</f>
        <v>27.915310245623914</v>
      </c>
      <c r="D131" s="32">
        <f>IF('1. Samla in underlag'!B113&gt;'2. Beräkna energiprestanda'!F122,1,(B131/C131))</f>
        <v>0.85165304449013524</v>
      </c>
      <c r="F131" t="s">
        <v>69</v>
      </c>
      <c r="G131" s="15">
        <f>C122*'1. Samla in underlag'!D113+C123</f>
        <v>24.820258834653078</v>
      </c>
      <c r="H131" s="15">
        <f>C122*'1. Samla in underlag'!C113+C123</f>
        <v>23.505831733798292</v>
      </c>
      <c r="I131" s="27">
        <f>IF('1. Samla in underlag'!C113&gt;'2. Beräkna energiprestanda'!G122,1,(G131/H131))</f>
        <v>1.0559191912773209</v>
      </c>
    </row>
    <row r="132" spans="1:11" x14ac:dyDescent="0.25">
      <c r="A132" t="s">
        <v>70</v>
      </c>
      <c r="B132" s="25">
        <f>B122*'1. Samla in underlag'!D114+B123</f>
        <v>23.86827603327799</v>
      </c>
      <c r="C132" s="25">
        <f>B122*'1. Samla in underlag'!B114+B123</f>
        <v>26.032968751509529</v>
      </c>
      <c r="D132" s="32">
        <f>IF('1. Samla in underlag'!B114&gt;'2. Beräkna energiprestanda'!F122,1,(B132/C132))</f>
        <v>0.91684802686570199</v>
      </c>
      <c r="F132" t="s">
        <v>70</v>
      </c>
      <c r="G132" s="15">
        <f>C122*'1. Samla in underlag'!D114+C123</f>
        <v>24.921368611641906</v>
      </c>
      <c r="H132" s="15">
        <f>C122*'1. Samla in underlag'!C114+C123</f>
        <v>26.539125043463184</v>
      </c>
      <c r="I132" s="27">
        <f>IF('1. Samla in underlag'!C114&gt;'2. Beräkna energiprestanda'!G122,1,(G132/H132))</f>
        <v>0.93904258602452517</v>
      </c>
    </row>
    <row r="133" spans="1:11" x14ac:dyDescent="0.25">
      <c r="A133" t="s">
        <v>71</v>
      </c>
      <c r="B133" s="25">
        <f>B122*'1. Samla in underlag'!D115+B123</f>
        <v>20.480061343872102</v>
      </c>
      <c r="C133" s="25">
        <f>B122*'1. Samla in underlag'!B115+B123</f>
        <v>20.856529642694976</v>
      </c>
      <c r="D133" s="32">
        <f>IF('1. Samla in underlag'!B115&gt;'2. Beräkna energiprestanda'!F122,1,(B133/C133))</f>
        <v>0.98194961936274316</v>
      </c>
      <c r="F133" t="s">
        <v>71</v>
      </c>
      <c r="G133" s="15">
        <f>C122*'1. Samla in underlag'!D115+C123</f>
        <v>21.281416640044039</v>
      </c>
      <c r="H133" s="15">
        <f>C122*'1. Samla in underlag'!C115+C123</f>
        <v>20.068099316178085</v>
      </c>
      <c r="I133" s="27">
        <f>IF('1. Samla in underlag'!C115&gt;'2. Beräkna energiprestanda'!G122,1,(G133/H133))</f>
        <v>1.0604600019538386</v>
      </c>
    </row>
    <row r="134" spans="1:11" x14ac:dyDescent="0.25">
      <c r="A134" t="s">
        <v>72</v>
      </c>
      <c r="B134" s="25">
        <f>B122*'1. Samla in underlag'!D116+B123</f>
        <v>15.962441757997581</v>
      </c>
      <c r="C134" s="25">
        <f>B122*'1. Samla in underlag'!B116+B123</f>
        <v>14.456568562706074</v>
      </c>
      <c r="D134" s="32">
        <f>IF('1. Samla in underlag'!B116&gt;'2. Beräkna energiprestanda'!F122,1,(B134/C134))</f>
        <v>1.1041653272531242</v>
      </c>
      <c r="F134" t="s">
        <v>72</v>
      </c>
      <c r="G134" s="15">
        <f>C122*'1. Samla in underlag'!D116+C123</f>
        <v>16.428147344580218</v>
      </c>
      <c r="H134" s="15">
        <f>C122*'1. Samla in underlag'!C116+C123</f>
        <v>11.473768272127563</v>
      </c>
      <c r="I134" s="27">
        <f>IF('1. Samla in underlag'!C116&gt;'2. Beräkna energiprestanda'!G122,1,(G134/H134))</f>
        <v>1.4318005170531454</v>
      </c>
    </row>
    <row r="135" spans="1:11" x14ac:dyDescent="0.25">
      <c r="A135" t="s">
        <v>73</v>
      </c>
      <c r="B135" s="25">
        <f>B122*'1. Samla in underlag'!D117+B123</f>
        <v>10.033066051537274</v>
      </c>
      <c r="C135" s="25">
        <f>B122*'1. Samla in underlag'!B117+B123</f>
        <v>9.091895304480083</v>
      </c>
      <c r="D135" s="32">
        <f>IF('1. Samla in underlag'!B117&gt;'2. Beräkna energiprestanda'!F122,1,(B135/C135))</f>
        <v>1.1035175522306579</v>
      </c>
      <c r="F135" t="s">
        <v>73</v>
      </c>
      <c r="G135" s="15">
        <f>C122*'1. Samla in underlag'!D117+C123</f>
        <v>10.058231394283947</v>
      </c>
      <c r="H135" s="15">
        <f>C122*'1. Samla in underlag'!C117+C123</f>
        <v>8.642694516440331</v>
      </c>
      <c r="I135" s="27">
        <f>IF('1. Samla in underlag'!C117&gt;'2. Beräkna energiprestanda'!G122,1,(G135/H135))</f>
        <v>1.1637842081715313</v>
      </c>
    </row>
    <row r="136" spans="1:11" x14ac:dyDescent="0.25">
      <c r="A136" t="s">
        <v>74</v>
      </c>
      <c r="B136" s="25">
        <f>B122*'1. Samla in underlag'!D118+B123</f>
        <v>5.7036806150741928</v>
      </c>
      <c r="C136" s="25">
        <f>B122*'1. Samla in underlag'!B118+B123</f>
        <v>5.5154464656627553</v>
      </c>
      <c r="D136" s="32">
        <f>IF('1. Samla in underlag'!B118&gt;'2. Beräkna energiprestanda'!F122,1,(B136/C136))</f>
        <v>1.0341285425546811</v>
      </c>
      <c r="F136" t="s">
        <v>74</v>
      </c>
      <c r="G136" s="15">
        <f>C122*'1. Samla in underlag'!D118+C123</f>
        <v>5.4071816527977834</v>
      </c>
      <c r="H136" s="15">
        <f>C122*'1. Samla in underlag'!C118+C123</f>
        <v>3.1827665590435323</v>
      </c>
      <c r="I136" s="27">
        <f>IF('1. Samla in underlag'!C118&gt;'2. Beräkna energiprestanda'!G122,1,(G136/H136))</f>
        <v>1.6988935734019777</v>
      </c>
    </row>
    <row r="137" spans="1:11" x14ac:dyDescent="0.25">
      <c r="A137" t="s">
        <v>75</v>
      </c>
      <c r="B137" s="25">
        <f>B122*'1. Samla in underlag'!D119+B123</f>
        <v>4.386041569194127</v>
      </c>
      <c r="C137" s="25">
        <f>B122*'1. Samla in underlag'!B119+B123</f>
        <v>0.33900735684820305</v>
      </c>
      <c r="D137" s="32">
        <f>IF('1. Samla in underlag'!B119&gt;'2. Beräkna energiprestanda'!F122,1,(B137/C137))</f>
        <v>1</v>
      </c>
      <c r="F137" t="s">
        <v>75</v>
      </c>
      <c r="G137" s="15">
        <f>C122*'1. Samla in underlag'!D119+C123</f>
        <v>3.991644774954171</v>
      </c>
      <c r="H137" s="15">
        <f>C122*'1. Samla in underlag'!C119+C123</f>
        <v>1.565010127222255</v>
      </c>
      <c r="I137" s="27">
        <f>IF('1. Samla in underlag'!C119&gt;'2. Beräkna energiprestanda'!G122,1,(G137/H137))</f>
        <v>1</v>
      </c>
    </row>
    <row r="138" spans="1:11" x14ac:dyDescent="0.25">
      <c r="A138" t="s">
        <v>76</v>
      </c>
      <c r="B138" s="25">
        <f>B122*'1. Samla in underlag'!D120+B123</f>
        <v>5.5154464656627553</v>
      </c>
      <c r="C138" s="25">
        <f>B122*'1. Samla in underlag'!B120+B123</f>
        <v>4.197807419782686</v>
      </c>
      <c r="D138" s="32">
        <f>IF('1. Samla in underlag'!B120&gt;'2. Beräkna energiprestanda'!F122,1,(B138/C138))</f>
        <v>1.3138874450672826</v>
      </c>
      <c r="F138" t="s">
        <v>76</v>
      </c>
      <c r="G138" s="15">
        <f>C122*'1. Samla in underlag'!D120+C123</f>
        <v>5.2049620988201255</v>
      </c>
      <c r="H138" s="15">
        <f>C122*'1. Samla in underlag'!C120+C123</f>
        <v>3.4860958900100201</v>
      </c>
      <c r="I138" s="27">
        <f>IF('1. Samla in underlag'!C120&gt;'2. Beräkna energiprestanda'!G122,1,(G138/H138))</f>
        <v>1.4930633760636931</v>
      </c>
    </row>
    <row r="139" spans="1:11" x14ac:dyDescent="0.25">
      <c r="A139" t="s">
        <v>77</v>
      </c>
      <c r="B139" s="25">
        <f>B122*'1. Samla in underlag'!D121+B123</f>
        <v>9.5624806780086775</v>
      </c>
      <c r="C139" s="25">
        <f>B122*'1. Samla in underlag'!B121+B123</f>
        <v>9.2801294538915222</v>
      </c>
      <c r="D139" s="32">
        <f>IF('1. Samla in underlag'!B121&gt;'2. Beräkna energiprestanda'!F122,1,(B139/C139))</f>
        <v>1.0304253540341244</v>
      </c>
      <c r="F139" t="s">
        <v>77</v>
      </c>
      <c r="G139" s="15">
        <f>C122*'1. Samla in underlag'!D121+C123</f>
        <v>9.5526825093397996</v>
      </c>
      <c r="H139" s="15">
        <f>C122*'1. Samla in underlag'!C121+C123</f>
        <v>7.0249380846190572</v>
      </c>
      <c r="I139" s="27">
        <f>IF('1. Samla in underlag'!C121&gt;'2. Beräkna energiprestanda'!G122,1,(G139/H139))</f>
        <v>1.3598244417634344</v>
      </c>
    </row>
    <row r="140" spans="1:11" x14ac:dyDescent="0.25">
      <c r="A140" t="s">
        <v>78</v>
      </c>
      <c r="B140" s="25">
        <f>B122*'1. Samla in underlag'!D122+B123</f>
        <v>13.797749039766039</v>
      </c>
      <c r="C140" s="25">
        <f>B122*'1. Samla in underlag'!B122+B123</f>
        <v>14.833036861528951</v>
      </c>
      <c r="D140" s="32">
        <f>IF('1. Samla in underlag'!B122&gt;'2. Beräkna energiprestanda'!F122,1,(B140/C140))</f>
        <v>0.93020392038207356</v>
      </c>
      <c r="F140" t="s">
        <v>78</v>
      </c>
      <c r="G140" s="15">
        <f>C122*'1. Samla in underlag'!D122+C123</f>
        <v>14.102622473837133</v>
      </c>
      <c r="H140" s="15">
        <f>C122*'1. Samla in underlag'!C122+C123</f>
        <v>12.889305149971179</v>
      </c>
      <c r="I140" s="27">
        <f>IF('1. Samla in underlag'!C122&gt;'2. Beräkna energiprestanda'!G122,1,(G140/H140))</f>
        <v>1.0941336487691633</v>
      </c>
    </row>
    <row r="141" spans="1:11" x14ac:dyDescent="0.25">
      <c r="A141" t="s">
        <v>79</v>
      </c>
      <c r="B141" s="25">
        <f>B122*'1. Samla in underlag'!D123+B123</f>
        <v>18.691836924463438</v>
      </c>
      <c r="C141" s="25">
        <f>B122*'1. Samla in underlag'!B123+B123</f>
        <v>20.856529642694976</v>
      </c>
      <c r="D141" s="32">
        <f>IF('1. Samla in underlag'!B123&gt;'2. Beräkna energiprestanda'!F129,1,(B141/C141))</f>
        <v>0.89621031133577278</v>
      </c>
      <c r="F141" t="s">
        <v>79</v>
      </c>
      <c r="G141" s="15">
        <f>C122*'1. Samla in underlag'!D123+C123</f>
        <v>19.360330877256278</v>
      </c>
      <c r="H141" s="15">
        <f>C122*'1. Samla in underlag'!C123+C123</f>
        <v>15.417049574691919</v>
      </c>
      <c r="I141" s="27">
        <f>IF('1. Samla in underlag'!C123&gt;'2. Beräkna energiprestanda'!G122,1,(G141/H141))</f>
        <v>1.2557740560838249</v>
      </c>
    </row>
    <row r="142" spans="1:11" x14ac:dyDescent="0.25">
      <c r="A142" s="21" t="s">
        <v>80</v>
      </c>
      <c r="B142" s="26">
        <f>B122*'1. Samla in underlag'!D124+B123</f>
        <v>22.268285763280765</v>
      </c>
      <c r="C142" s="26">
        <f>B122*'1. Samla in underlag'!B124+B123</f>
        <v>27.256490722683878</v>
      </c>
      <c r="D142" s="26">
        <f>IF('1. Samla in underlag'!B124&gt;'2. Beräkna energiprestanda'!F122,1,(B142/C142))</f>
        <v>0.81699019840247666</v>
      </c>
      <c r="F142" s="21" t="s">
        <v>80</v>
      </c>
      <c r="G142" s="23">
        <f>C122*'1. Samla in underlag'!D124+C123</f>
        <v>23.202502402831804</v>
      </c>
      <c r="H142" s="23">
        <f>C122*'1. Samla in underlag'!C124+C123</f>
        <v>18.955891769300958</v>
      </c>
      <c r="I142" s="28">
        <f>IF('1. Samla in underlag'!C124&gt;'2. Beräkna energiprestanda'!G122,1,(G142/H142))</f>
        <v>1.2240258957591341</v>
      </c>
    </row>
    <row r="143" spans="1:11" x14ac:dyDescent="0.25">
      <c r="A143" s="20"/>
      <c r="B143" s="32"/>
      <c r="C143" s="32"/>
      <c r="D143" s="32"/>
      <c r="F143" s="20"/>
      <c r="G143" s="33"/>
      <c r="H143" s="33"/>
      <c r="I143" s="34"/>
    </row>
    <row r="144" spans="1:11" ht="14.4" thickBot="1" x14ac:dyDescent="0.3">
      <c r="A144" s="5" t="s">
        <v>117</v>
      </c>
      <c r="B144" s="35"/>
      <c r="C144" s="35"/>
      <c r="D144" s="35"/>
      <c r="E144" s="5"/>
      <c r="F144" s="5"/>
      <c r="G144" s="36"/>
      <c r="H144" s="36"/>
      <c r="I144" s="37"/>
      <c r="J144" s="5"/>
      <c r="K144" s="5"/>
    </row>
    <row r="145" spans="1:9" x14ac:dyDescent="0.25">
      <c r="A145" s="20"/>
      <c r="B145" s="32"/>
      <c r="C145" s="32"/>
      <c r="D145" s="32"/>
      <c r="F145" s="20"/>
      <c r="G145" s="33"/>
      <c r="H145" s="33"/>
      <c r="I145" s="34"/>
    </row>
    <row r="146" spans="1:9" ht="14.4" thickBot="1" x14ac:dyDescent="0.3">
      <c r="A146" s="14" t="s">
        <v>108</v>
      </c>
      <c r="B146" s="84">
        <v>1</v>
      </c>
      <c r="C146" s="84"/>
      <c r="D146" s="84">
        <v>2</v>
      </c>
      <c r="E146" s="84"/>
      <c r="F146" s="20"/>
      <c r="G146" s="33"/>
      <c r="H146" s="33"/>
      <c r="I146" s="34"/>
    </row>
    <row r="147" spans="1:9" x14ac:dyDescent="0.25">
      <c r="A147" s="38" t="s">
        <v>120</v>
      </c>
      <c r="B147" s="39" t="s">
        <v>118</v>
      </c>
      <c r="C147" s="39" t="s">
        <v>119</v>
      </c>
      <c r="D147" s="39" t="s">
        <v>118</v>
      </c>
      <c r="E147" s="40" t="s">
        <v>119</v>
      </c>
      <c r="F147" s="20"/>
      <c r="H147" s="33"/>
      <c r="I147" s="34"/>
    </row>
    <row r="148" spans="1:9" x14ac:dyDescent="0.25">
      <c r="A148" s="20"/>
      <c r="B148" s="33">
        <v>-10</v>
      </c>
      <c r="C148" s="33">
        <f>B122*B148+B123</f>
        <v>29.232949291503981</v>
      </c>
      <c r="D148" s="33">
        <v>-10</v>
      </c>
      <c r="E148" s="15">
        <f>C122*D148+C123</f>
        <v>30.684625900005198</v>
      </c>
      <c r="F148" s="20"/>
      <c r="H148" s="33"/>
      <c r="I148" s="34"/>
    </row>
    <row r="149" spans="1:9" x14ac:dyDescent="0.25">
      <c r="A149" s="20"/>
      <c r="B149" s="33">
        <f>F122</f>
        <v>18.521466129764391</v>
      </c>
      <c r="C149" s="33">
        <f>B122*B149+B123</f>
        <v>2.3893797069872456</v>
      </c>
      <c r="D149" s="33">
        <f>G122</f>
        <v>17.551640077371456</v>
      </c>
      <c r="E149" s="15">
        <f>C122*D149+C123</f>
        <v>2.827224061009904</v>
      </c>
      <c r="F149" s="20"/>
      <c r="G149" s="33"/>
      <c r="H149" s="33"/>
      <c r="I149" s="34"/>
    </row>
    <row r="150" spans="1:9" x14ac:dyDescent="0.25">
      <c r="A150" s="20"/>
      <c r="B150" s="33">
        <f>24</f>
        <v>24</v>
      </c>
      <c r="C150" s="33">
        <f>C149</f>
        <v>2.3893797069872456</v>
      </c>
      <c r="D150" s="33">
        <f>24</f>
        <v>24</v>
      </c>
      <c r="E150" s="15">
        <f>E149</f>
        <v>2.827224061009904</v>
      </c>
      <c r="F150" s="20"/>
      <c r="G150" s="33"/>
      <c r="H150" s="33"/>
      <c r="I150" s="34"/>
    </row>
    <row r="151" spans="1:9" x14ac:dyDescent="0.25">
      <c r="A151" s="20"/>
      <c r="B151" s="32"/>
      <c r="C151" s="32"/>
      <c r="D151" s="32"/>
      <c r="F151" s="20"/>
      <c r="G151" s="33"/>
      <c r="H151" s="33"/>
      <c r="I151" s="34"/>
    </row>
    <row r="152" spans="1:9" x14ac:dyDescent="0.25">
      <c r="A152" s="20"/>
      <c r="B152" s="32"/>
      <c r="C152" s="32"/>
      <c r="D152" s="32"/>
      <c r="F152" s="20"/>
      <c r="G152" s="33"/>
      <c r="H152" s="33"/>
      <c r="I152" s="34"/>
    </row>
    <row r="153" spans="1:9" x14ac:dyDescent="0.25">
      <c r="A153" s="20"/>
      <c r="B153" s="32"/>
      <c r="C153" s="32"/>
      <c r="D153" s="32"/>
      <c r="F153" s="20"/>
      <c r="G153" s="33"/>
      <c r="H153" s="33"/>
      <c r="I153" s="34"/>
    </row>
    <row r="154" spans="1:9" x14ac:dyDescent="0.25">
      <c r="A154" s="20"/>
      <c r="B154" s="32"/>
      <c r="C154" s="32"/>
      <c r="D154" s="32"/>
      <c r="F154" s="20"/>
      <c r="G154" s="33"/>
      <c r="H154" s="33"/>
      <c r="I154" s="34"/>
    </row>
    <row r="155" spans="1:9" x14ac:dyDescent="0.25">
      <c r="A155" s="20"/>
      <c r="B155" s="32"/>
      <c r="C155" s="32"/>
      <c r="D155" s="32"/>
      <c r="F155" s="20"/>
      <c r="G155" s="33"/>
      <c r="H155" s="33"/>
      <c r="I155" s="34"/>
    </row>
    <row r="156" spans="1:9" x14ac:dyDescent="0.25">
      <c r="A156" s="20"/>
      <c r="B156" s="32"/>
      <c r="C156" s="32"/>
      <c r="D156" s="32"/>
      <c r="F156" s="20"/>
      <c r="G156" s="33"/>
      <c r="H156" s="33"/>
      <c r="I156" s="34"/>
    </row>
    <row r="157" spans="1:9" x14ac:dyDescent="0.25">
      <c r="A157" s="20"/>
      <c r="B157" s="32"/>
      <c r="C157" s="32"/>
      <c r="D157" s="32"/>
      <c r="F157" s="20"/>
      <c r="G157" s="33"/>
      <c r="H157" s="33"/>
      <c r="I157" s="34"/>
    </row>
    <row r="158" spans="1:9" x14ac:dyDescent="0.25">
      <c r="A158" s="20"/>
      <c r="B158" s="32"/>
      <c r="C158" s="32"/>
      <c r="D158" s="32"/>
      <c r="F158" s="20"/>
      <c r="G158" s="33"/>
      <c r="H158" s="33"/>
      <c r="I158" s="34"/>
    </row>
    <row r="159" spans="1:9" x14ac:dyDescent="0.25">
      <c r="A159" s="20"/>
      <c r="B159" s="32"/>
      <c r="C159" s="32"/>
      <c r="D159" s="32"/>
      <c r="F159" s="20"/>
      <c r="G159" s="33"/>
      <c r="H159" s="33"/>
      <c r="I159" s="34"/>
    </row>
    <row r="160" spans="1:9" x14ac:dyDescent="0.25">
      <c r="A160" s="20"/>
      <c r="B160" s="32"/>
      <c r="C160" s="32"/>
      <c r="D160" s="32"/>
      <c r="F160" s="20"/>
      <c r="G160" s="33"/>
      <c r="H160" s="33"/>
      <c r="I160" s="34"/>
    </row>
    <row r="161" spans="1:11" x14ac:dyDescent="0.25">
      <c r="A161" s="20"/>
      <c r="B161" s="32"/>
      <c r="C161" s="32"/>
      <c r="D161" s="32"/>
      <c r="F161" s="20"/>
      <c r="G161" s="33"/>
      <c r="H161" s="33"/>
      <c r="I161" s="34"/>
    </row>
    <row r="162" spans="1:11" x14ac:dyDescent="0.25">
      <c r="A162" s="20"/>
      <c r="B162" s="32"/>
      <c r="C162" s="32"/>
      <c r="D162" s="32"/>
      <c r="F162" s="20"/>
      <c r="G162" s="33"/>
      <c r="H162" s="33"/>
      <c r="I162" s="34"/>
    </row>
    <row r="163" spans="1:11" x14ac:dyDescent="0.25">
      <c r="A163" s="20"/>
      <c r="B163" s="32"/>
      <c r="C163" s="32"/>
      <c r="D163" s="32"/>
      <c r="F163" s="20"/>
      <c r="G163" s="33"/>
      <c r="H163" s="33"/>
      <c r="I163" s="34"/>
    </row>
    <row r="164" spans="1:11" x14ac:dyDescent="0.25">
      <c r="A164" s="20"/>
      <c r="B164" s="32"/>
      <c r="C164" s="32"/>
      <c r="D164" s="32"/>
      <c r="F164" s="20"/>
      <c r="G164" s="33"/>
      <c r="H164" s="33"/>
      <c r="I164" s="34"/>
    </row>
    <row r="165" spans="1:11" x14ac:dyDescent="0.25">
      <c r="A165" s="20"/>
      <c r="B165" s="32"/>
      <c r="C165" s="32"/>
      <c r="D165" s="32"/>
      <c r="F165" s="20"/>
      <c r="G165" s="33"/>
      <c r="H165" s="33"/>
      <c r="I165" s="34"/>
    </row>
    <row r="166" spans="1:11" x14ac:dyDescent="0.25">
      <c r="A166" s="20"/>
      <c r="B166" s="32"/>
      <c r="C166" s="32"/>
      <c r="D166" s="32"/>
      <c r="F166" s="20"/>
      <c r="G166" s="33"/>
      <c r="H166" s="33"/>
      <c r="I166" s="34"/>
    </row>
    <row r="167" spans="1:11" x14ac:dyDescent="0.25">
      <c r="A167" s="20"/>
      <c r="B167" s="32"/>
      <c r="C167" s="32"/>
      <c r="D167" s="32"/>
      <c r="F167" s="20"/>
      <c r="G167" s="33"/>
      <c r="H167" s="33"/>
      <c r="I167" s="34"/>
    </row>
    <row r="168" spans="1:11" x14ac:dyDescent="0.25">
      <c r="A168" s="20"/>
      <c r="B168" s="32"/>
      <c r="C168" s="32"/>
      <c r="D168" s="32"/>
      <c r="F168" s="20"/>
      <c r="G168" s="33"/>
      <c r="H168" s="33"/>
      <c r="I168" s="34"/>
    </row>
    <row r="169" spans="1:11" x14ac:dyDescent="0.25">
      <c r="A169" s="20"/>
      <c r="B169" s="32"/>
      <c r="C169" s="32"/>
      <c r="D169" s="32"/>
      <c r="F169" s="20"/>
      <c r="G169" s="33"/>
      <c r="H169" s="33"/>
      <c r="I169" s="34"/>
    </row>
    <row r="170" spans="1:11" x14ac:dyDescent="0.25">
      <c r="A170" s="20"/>
      <c r="B170" s="32"/>
      <c r="C170" s="32"/>
      <c r="D170" s="32"/>
      <c r="F170" s="20"/>
      <c r="G170" s="33"/>
      <c r="H170" s="33"/>
      <c r="I170" s="34"/>
    </row>
    <row r="171" spans="1:11" x14ac:dyDescent="0.25">
      <c r="A171" s="20"/>
      <c r="B171" s="32"/>
      <c r="C171" s="32"/>
      <c r="D171" s="32"/>
      <c r="F171" s="20"/>
      <c r="G171" s="33"/>
      <c r="H171" s="33"/>
      <c r="I171" s="34"/>
    </row>
    <row r="172" spans="1:11" x14ac:dyDescent="0.25">
      <c r="A172" s="20"/>
      <c r="B172" s="32"/>
      <c r="C172" s="32"/>
      <c r="D172" s="32"/>
      <c r="F172" s="20"/>
      <c r="G172" s="33"/>
      <c r="H172" s="33"/>
      <c r="I172" s="34"/>
    </row>
    <row r="173" spans="1:11" x14ac:dyDescent="0.25">
      <c r="A173" s="20"/>
      <c r="B173" s="32"/>
      <c r="C173" s="32"/>
      <c r="D173" s="32"/>
      <c r="F173" s="20"/>
      <c r="G173" s="33"/>
      <c r="H173" s="33"/>
      <c r="I173" s="34"/>
    </row>
    <row r="174" spans="1:11" x14ac:dyDescent="0.25">
      <c r="A174" s="20"/>
      <c r="B174" s="32"/>
      <c r="C174" s="32"/>
      <c r="D174" s="32"/>
      <c r="F174" s="20"/>
      <c r="G174" s="33"/>
      <c r="H174" s="33"/>
      <c r="I174" s="34"/>
    </row>
    <row r="175" spans="1:11" ht="14.4" thickBot="1" x14ac:dyDescent="0.3">
      <c r="A175" s="5" t="s">
        <v>121</v>
      </c>
      <c r="B175" s="35"/>
      <c r="C175" s="35"/>
      <c r="D175" s="35"/>
      <c r="E175" s="5"/>
      <c r="F175" s="5"/>
      <c r="G175" s="36"/>
      <c r="H175" s="36"/>
      <c r="I175" s="37"/>
      <c r="J175" s="5"/>
      <c r="K175" s="5"/>
    </row>
    <row r="176" spans="1:11" x14ac:dyDescent="0.25">
      <c r="A176" s="20"/>
      <c r="B176" s="32"/>
      <c r="C176" s="32"/>
      <c r="D176" s="32"/>
      <c r="F176" s="20"/>
      <c r="G176" s="33"/>
      <c r="H176" s="33"/>
      <c r="I176" s="34"/>
    </row>
    <row r="177" spans="1:3" ht="15" customHeight="1" x14ac:dyDescent="0.25">
      <c r="A177" s="87" t="s">
        <v>97</v>
      </c>
      <c r="B177" s="87"/>
      <c r="C177" s="87"/>
    </row>
    <row r="178" spans="1:3" x14ac:dyDescent="0.25">
      <c r="A178" s="87"/>
      <c r="B178" s="87"/>
      <c r="C178" s="87"/>
    </row>
    <row r="179" spans="1:3" x14ac:dyDescent="0.25">
      <c r="A179" s="77" t="s">
        <v>114</v>
      </c>
      <c r="B179" s="77"/>
      <c r="C179" s="77"/>
    </row>
    <row r="180" spans="1:3" x14ac:dyDescent="0.25">
      <c r="A180" s="77"/>
      <c r="B180" s="77"/>
      <c r="C180" s="77"/>
    </row>
    <row r="181" spans="1:3" x14ac:dyDescent="0.25">
      <c r="A181" s="77"/>
      <c r="B181" s="77"/>
      <c r="C181" s="77"/>
    </row>
    <row r="182" spans="1:3" ht="14.4" thickBot="1" x14ac:dyDescent="0.3">
      <c r="A182" s="10" t="s">
        <v>68</v>
      </c>
      <c r="B182" s="10">
        <v>1</v>
      </c>
      <c r="C182" s="10">
        <v>2</v>
      </c>
    </row>
    <row r="183" spans="1:3" x14ac:dyDescent="0.25">
      <c r="A183" t="s">
        <v>69</v>
      </c>
      <c r="B183" s="15">
        <f>'1. Samla in underlag'!B28*D131/1000</f>
        <v>17.6292180209458</v>
      </c>
      <c r="C183" s="15">
        <f>'1. Samla in underlag'!C28*I131/1000</f>
        <v>19.217729281247241</v>
      </c>
    </row>
    <row r="184" spans="1:3" x14ac:dyDescent="0.25">
      <c r="A184" t="s">
        <v>70</v>
      </c>
      <c r="B184" s="15">
        <f>'1. Samla in underlag'!B29*D132/1000</f>
        <v>15.403046851343793</v>
      </c>
      <c r="C184" s="15">
        <f>'1. Samla in underlag'!C29*I132/1000</f>
        <v>16.621053772634095</v>
      </c>
    </row>
    <row r="185" spans="1:3" x14ac:dyDescent="0.25">
      <c r="A185" t="s">
        <v>71</v>
      </c>
      <c r="B185" s="15">
        <f>'1. Samla in underlag'!B30*D133/1000</f>
        <v>15.416609023995068</v>
      </c>
      <c r="C185" s="15">
        <f>'1. Samla in underlag'!C30*I133/1000</f>
        <v>16.967360031261418</v>
      </c>
    </row>
    <row r="186" spans="1:3" x14ac:dyDescent="0.25">
      <c r="A186" t="s">
        <v>72</v>
      </c>
      <c r="B186" s="15">
        <f>'1. Samla in underlag'!B31*D134/1000</f>
        <v>9.8270714125528045</v>
      </c>
      <c r="C186" s="15">
        <f>'1. Samla in underlag'!C31*I134/1000</f>
        <v>6.2999222750338397</v>
      </c>
    </row>
    <row r="187" spans="1:3" x14ac:dyDescent="0.25">
      <c r="A187" t="s">
        <v>73</v>
      </c>
      <c r="B187" s="15">
        <f>'1. Samla in underlag'!B32*D135/1000</f>
        <v>6.2900500477147503</v>
      </c>
      <c r="C187" s="15">
        <f>'1. Samla in underlag'!C32*I135/1000</f>
        <v>5.0042720951375843</v>
      </c>
    </row>
    <row r="188" spans="1:3" x14ac:dyDescent="0.25">
      <c r="A188" t="s">
        <v>74</v>
      </c>
      <c r="B188" s="15">
        <f>'1. Samla in underlag'!B33*D136/1000</f>
        <v>3.2057984819195116</v>
      </c>
      <c r="C188" s="15">
        <f>'1. Samla in underlag'!C33*I136/1000</f>
        <v>4.5870126481853397</v>
      </c>
    </row>
    <row r="189" spans="1:3" x14ac:dyDescent="0.25">
      <c r="A189" t="s">
        <v>75</v>
      </c>
      <c r="B189" s="15">
        <f>'1. Samla in underlag'!B34*D137/1000</f>
        <v>1.7</v>
      </c>
      <c r="C189" s="15">
        <f>'1. Samla in underlag'!C34*I137/1000</f>
        <v>2.6</v>
      </c>
    </row>
    <row r="190" spans="1:3" x14ac:dyDescent="0.25">
      <c r="A190" t="s">
        <v>76</v>
      </c>
      <c r="B190" s="15">
        <f>'1. Samla in underlag'!B35*D138/1000</f>
        <v>4.2044398242153047</v>
      </c>
      <c r="C190" s="15">
        <f>'1. Samla in underlag'!C35*I138/1000</f>
        <v>4.47919012819108</v>
      </c>
    </row>
    <row r="191" spans="1:3" x14ac:dyDescent="0.25">
      <c r="A191" t="s">
        <v>77</v>
      </c>
      <c r="B191" s="15">
        <f>'1. Samla in underlag'!B36*D139/1000</f>
        <v>7.2129774782388703</v>
      </c>
      <c r="C191" s="15">
        <f>'1. Samla in underlag'!C36*I139/1000</f>
        <v>8.5668939831096385</v>
      </c>
    </row>
    <row r="192" spans="1:3" x14ac:dyDescent="0.25">
      <c r="A192" t="s">
        <v>78</v>
      </c>
      <c r="B192" s="15">
        <f>'1. Samla in underlag'!B37*D140/1000</f>
        <v>10.325263516241018</v>
      </c>
      <c r="C192" s="15">
        <f>'1. Samla in underlag'!C37*I140/1000</f>
        <v>10.175442933553219</v>
      </c>
    </row>
    <row r="193" spans="1:11" x14ac:dyDescent="0.25">
      <c r="A193" t="s">
        <v>79</v>
      </c>
      <c r="B193" s="15">
        <f>'1. Samla in underlag'!B38*D141/1000</f>
        <v>14.966712199307405</v>
      </c>
      <c r="C193" s="15">
        <f>'1. Samla in underlag'!C38*I141/1000</f>
        <v>15.194866078614281</v>
      </c>
    </row>
    <row r="194" spans="1:11" x14ac:dyDescent="0.25">
      <c r="A194" t="s">
        <v>80</v>
      </c>
      <c r="B194" s="15">
        <f>'1. Samla in underlag'!B39*D142/1000</f>
        <v>16.993396126771515</v>
      </c>
      <c r="C194" s="15">
        <f>'1. Samla in underlag'!C39*I142/1000</f>
        <v>17.50357030935562</v>
      </c>
    </row>
    <row r="195" spans="1:11" ht="14.4" thickBot="1" x14ac:dyDescent="0.3">
      <c r="A195" s="12" t="s">
        <v>98</v>
      </c>
      <c r="B195" s="16">
        <f>SUM(B183:B194)</f>
        <v>123.17458298324586</v>
      </c>
      <c r="C195" s="16">
        <f>SUM(C183:C194)</f>
        <v>127.21731353632333</v>
      </c>
      <c r="D195" s="15"/>
    </row>
    <row r="199" spans="1:11" ht="17.399999999999999" thickBot="1" x14ac:dyDescent="0.35">
      <c r="A199" s="1" t="s">
        <v>5</v>
      </c>
      <c r="B199" s="1"/>
      <c r="C199" s="1"/>
      <c r="D199" s="1"/>
      <c r="E199" s="1"/>
      <c r="F199" s="1"/>
      <c r="G199" s="1"/>
      <c r="H199" s="1"/>
      <c r="I199" s="1"/>
      <c r="J199" s="1"/>
      <c r="K199" s="1"/>
    </row>
    <row r="200" spans="1:11" ht="14.4" thickTop="1" x14ac:dyDescent="0.25"/>
    <row r="201" spans="1:11" ht="15.6" x14ac:dyDescent="0.25">
      <c r="A201" s="86" t="s">
        <v>122</v>
      </c>
      <c r="B201" s="86"/>
      <c r="C201" s="86"/>
    </row>
    <row r="202" spans="1:11" x14ac:dyDescent="0.25">
      <c r="A202" s="76" t="s">
        <v>203</v>
      </c>
      <c r="B202" s="77"/>
      <c r="C202" s="77"/>
    </row>
    <row r="203" spans="1:11" x14ac:dyDescent="0.25">
      <c r="A203" s="77"/>
      <c r="B203" s="77"/>
      <c r="C203" s="77"/>
    </row>
    <row r="204" spans="1:11" x14ac:dyDescent="0.25">
      <c r="A204" s="77"/>
      <c r="B204" s="77"/>
      <c r="C204" s="77"/>
    </row>
    <row r="205" spans="1:11" ht="14.4" thickBot="1" x14ac:dyDescent="0.3">
      <c r="A205" s="10" t="s">
        <v>108</v>
      </c>
      <c r="B205" s="10">
        <v>1</v>
      </c>
      <c r="C205" s="10">
        <v>2</v>
      </c>
    </row>
    <row r="206" spans="1:11" x14ac:dyDescent="0.25">
      <c r="A206" t="s">
        <v>44</v>
      </c>
      <c r="B206" s="31">
        <f>B195*1000</f>
        <v>123174.58298324585</v>
      </c>
      <c r="C206" s="31">
        <f>C195*1000</f>
        <v>127217.31353632333</v>
      </c>
    </row>
    <row r="207" spans="1:11" x14ac:dyDescent="0.25">
      <c r="A207" t="s">
        <v>3</v>
      </c>
      <c r="B207" s="31">
        <f>B47</f>
        <v>2066.3000000000011</v>
      </c>
      <c r="C207" s="31">
        <f>C47</f>
        <v>960.10000000000036</v>
      </c>
    </row>
    <row r="208" spans="1:11" ht="14.4" thickBot="1" x14ac:dyDescent="0.3">
      <c r="A208" s="12" t="s">
        <v>84</v>
      </c>
      <c r="B208" s="24">
        <f>SUM(B206:B207)</f>
        <v>125240.88298324586</v>
      </c>
      <c r="C208" s="24">
        <f>SUM(C206:C207)</f>
        <v>128177.41353632334</v>
      </c>
    </row>
    <row r="210" spans="1:11" x14ac:dyDescent="0.25">
      <c r="A210" s="3" t="s">
        <v>100</v>
      </c>
      <c r="B210" s="31">
        <f>AVERAGE(B208:C208)</f>
        <v>126709.14825978459</v>
      </c>
      <c r="C210" t="s">
        <v>28</v>
      </c>
    </row>
    <row r="212" spans="1:11" x14ac:dyDescent="0.25">
      <c r="A212" s="41" t="s">
        <v>123</v>
      </c>
      <c r="B212" s="42">
        <f>B210/'1. Samla in underlag'!B17</f>
        <v>109.23202436188326</v>
      </c>
      <c r="C212" s="41" t="s">
        <v>125</v>
      </c>
    </row>
    <row r="213" spans="1:11" x14ac:dyDescent="0.25">
      <c r="A213" s="9"/>
      <c r="B213" s="9"/>
      <c r="C213" s="9"/>
    </row>
    <row r="214" spans="1:11" x14ac:dyDescent="0.25">
      <c r="A214" s="85" t="s">
        <v>132</v>
      </c>
      <c r="B214" s="43">
        <f>(90*'1. Samla in underlag'!B18+80*'1. Samla in underlag'!B19)/'1. Samla in underlag'!B17</f>
        <v>89.422413793103445</v>
      </c>
      <c r="C214" s="44" t="s">
        <v>125</v>
      </c>
      <c r="D214" s="45"/>
    </row>
    <row r="215" spans="1:11" x14ac:dyDescent="0.25">
      <c r="A215" s="85"/>
      <c r="B215" s="9"/>
      <c r="C215" s="9"/>
    </row>
    <row r="218" spans="1:11" ht="19.8" thickBot="1" x14ac:dyDescent="0.4">
      <c r="A218" s="2"/>
      <c r="B218" s="2"/>
      <c r="C218" s="2"/>
      <c r="D218" s="2"/>
      <c r="E218" s="2"/>
      <c r="F218" s="2"/>
      <c r="G218" s="2"/>
      <c r="H218" s="2"/>
      <c r="I218" s="2"/>
      <c r="J218" s="2"/>
      <c r="K218" s="2"/>
    </row>
    <row r="219" spans="1:11" ht="14.4" thickTop="1" x14ac:dyDescent="0.25"/>
  </sheetData>
  <mergeCells count="25">
    <mergeCell ref="B2:G4"/>
    <mergeCell ref="A29:C30"/>
    <mergeCell ref="A8:C8"/>
    <mergeCell ref="A9:C11"/>
    <mergeCell ref="E75:G77"/>
    <mergeCell ref="A73:C74"/>
    <mergeCell ref="E73:G74"/>
    <mergeCell ref="A31:C33"/>
    <mergeCell ref="A53:B53"/>
    <mergeCell ref="A54:B56"/>
    <mergeCell ref="A214:A215"/>
    <mergeCell ref="D146:E146"/>
    <mergeCell ref="A201:C201"/>
    <mergeCell ref="A202:C204"/>
    <mergeCell ref="A177:C178"/>
    <mergeCell ref="A179:C181"/>
    <mergeCell ref="A94:K98"/>
    <mergeCell ref="A75:C77"/>
    <mergeCell ref="A118:C118"/>
    <mergeCell ref="A119:C120"/>
    <mergeCell ref="B146:C146"/>
    <mergeCell ref="A125:D129"/>
    <mergeCell ref="F125:I129"/>
    <mergeCell ref="E119:G120"/>
    <mergeCell ref="E118:G118"/>
  </mergeCells>
  <pageMargins left="0.25" right="0.25" top="0.75" bottom="0.75" header="0.3" footer="0.3"/>
  <pageSetup paperSize="9" orientation="portrait" r:id="rId1"/>
  <rowBreaks count="1" manualBreakCount="1">
    <brk id="91" max="16383" man="1"/>
  </rowBreaks>
  <ignoredErrors>
    <ignoredError sqref="B13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pane ySplit="1" topLeftCell="A2" activePane="bottomLeft" state="frozen"/>
      <selection pane="bottomLeft" activeCell="A38" sqref="A38"/>
    </sheetView>
  </sheetViews>
  <sheetFormatPr defaultRowHeight="13.8" x14ac:dyDescent="0.25"/>
  <cols>
    <col min="1" max="1" width="17.19921875" customWidth="1"/>
    <col min="2" max="3" width="14.19921875" customWidth="1"/>
    <col min="4" max="4" width="15.19921875" customWidth="1"/>
    <col min="5" max="5" width="13.3984375" customWidth="1"/>
    <col min="6" max="6" width="19.3984375" customWidth="1"/>
  </cols>
  <sheetData>
    <row r="1" spans="1:6" ht="19.8" thickBot="1" x14ac:dyDescent="0.4">
      <c r="A1" s="2" t="s">
        <v>151</v>
      </c>
      <c r="B1" s="2"/>
      <c r="C1" s="2"/>
      <c r="D1" s="2"/>
      <c r="E1" s="2"/>
      <c r="F1" s="2"/>
    </row>
    <row r="2" spans="1:6" ht="14.4" thickTop="1" x14ac:dyDescent="0.25">
      <c r="B2" s="68" t="s">
        <v>188</v>
      </c>
      <c r="C2" s="68"/>
      <c r="D2" s="68"/>
      <c r="E2" s="68"/>
      <c r="F2" s="68"/>
    </row>
    <row r="3" spans="1:6" x14ac:dyDescent="0.25">
      <c r="B3" s="67"/>
      <c r="C3" s="67"/>
      <c r="D3" s="67"/>
      <c r="E3" s="67"/>
      <c r="F3" s="67"/>
    </row>
    <row r="5" spans="1:6" ht="14.4" thickBot="1" x14ac:dyDescent="0.3">
      <c r="A5" s="10" t="s">
        <v>134</v>
      </c>
      <c r="B5" s="56">
        <v>1</v>
      </c>
      <c r="C5" s="56">
        <v>2</v>
      </c>
      <c r="D5" s="56">
        <v>3</v>
      </c>
      <c r="E5" s="56">
        <v>4</v>
      </c>
      <c r="F5" s="10"/>
    </row>
    <row r="6" spans="1:6" ht="45.75" customHeight="1" x14ac:dyDescent="0.25">
      <c r="A6" s="50" t="s">
        <v>135</v>
      </c>
      <c r="B6" s="63" t="s">
        <v>224</v>
      </c>
      <c r="C6" s="63" t="s">
        <v>221</v>
      </c>
      <c r="D6" s="63" t="s">
        <v>222</v>
      </c>
      <c r="E6" s="63" t="s">
        <v>223</v>
      </c>
      <c r="F6" s="47"/>
    </row>
    <row r="7" spans="1:6" x14ac:dyDescent="0.25">
      <c r="A7" s="50" t="s">
        <v>22</v>
      </c>
      <c r="B7">
        <v>543000</v>
      </c>
      <c r="C7">
        <v>663000</v>
      </c>
      <c r="D7">
        <v>72000</v>
      </c>
      <c r="E7">
        <v>40300</v>
      </c>
      <c r="F7" s="47" t="s">
        <v>11</v>
      </c>
    </row>
    <row r="8" spans="1:6" x14ac:dyDescent="0.25">
      <c r="A8" s="51" t="s">
        <v>8</v>
      </c>
      <c r="B8" s="21">
        <v>50</v>
      </c>
      <c r="C8" s="21">
        <v>50</v>
      </c>
      <c r="D8" s="21">
        <v>40</v>
      </c>
      <c r="E8" s="21">
        <v>25</v>
      </c>
      <c r="F8" s="52" t="s">
        <v>13</v>
      </c>
    </row>
    <row r="11" spans="1:6" ht="19.8" thickBot="1" x14ac:dyDescent="0.4">
      <c r="A11" s="2"/>
      <c r="B11" s="2"/>
      <c r="C11" s="2"/>
      <c r="D11" s="2"/>
      <c r="E11" s="2"/>
      <c r="F11" s="2"/>
    </row>
    <row r="12" spans="1:6" ht="14.4" thickTop="1" x14ac:dyDescent="0.25"/>
  </sheetData>
  <mergeCells count="1">
    <mergeCell ref="B2:F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pane ySplit="1" topLeftCell="A2" activePane="bottomLeft" state="frozen"/>
      <selection pane="bottomLeft" activeCell="G35" sqref="G35"/>
    </sheetView>
  </sheetViews>
  <sheetFormatPr defaultRowHeight="13.8" x14ac:dyDescent="0.25"/>
  <cols>
    <col min="1" max="1" width="18.69921875" customWidth="1"/>
    <col min="2" max="3" width="13.19921875" customWidth="1"/>
    <col min="4" max="4" width="15.19921875" customWidth="1"/>
    <col min="5" max="5" width="12.19921875" customWidth="1"/>
    <col min="6" max="6" width="17.19921875" customWidth="1"/>
    <col min="7" max="7" width="19" customWidth="1"/>
  </cols>
  <sheetData>
    <row r="1" spans="1:7" ht="19.8" thickBot="1" x14ac:dyDescent="0.4">
      <c r="A1" s="2" t="s">
        <v>152</v>
      </c>
      <c r="B1" s="2"/>
      <c r="C1" s="2"/>
      <c r="D1" s="2"/>
      <c r="E1" s="2"/>
      <c r="F1" s="2"/>
      <c r="G1" s="2"/>
    </row>
    <row r="2" spans="1:7" ht="14.4" thickTop="1" x14ac:dyDescent="0.25">
      <c r="B2" s="68" t="s">
        <v>189</v>
      </c>
      <c r="C2" s="68"/>
      <c r="D2" s="68"/>
      <c r="E2" s="68"/>
      <c r="F2" s="68"/>
      <c r="G2" s="68"/>
    </row>
    <row r="3" spans="1:7" x14ac:dyDescent="0.25">
      <c r="B3" s="67"/>
      <c r="C3" s="67"/>
      <c r="D3" s="67"/>
      <c r="E3" s="67"/>
      <c r="F3" s="67"/>
      <c r="G3" s="67"/>
    </row>
    <row r="4" spans="1:7" x14ac:dyDescent="0.25">
      <c r="B4" s="67"/>
      <c r="C4" s="67"/>
      <c r="D4" s="67"/>
      <c r="E4" s="67"/>
      <c r="F4" s="67"/>
      <c r="G4" s="67"/>
    </row>
    <row r="5" spans="1:7" ht="17.399999999999999" thickBot="1" x14ac:dyDescent="0.35">
      <c r="A5" s="1" t="s">
        <v>143</v>
      </c>
      <c r="B5" s="1"/>
      <c r="C5" s="1"/>
      <c r="D5" s="1"/>
      <c r="E5" s="1"/>
      <c r="F5" s="1"/>
      <c r="G5" s="1"/>
    </row>
    <row r="6" spans="1:7" ht="14.4" thickTop="1" x14ac:dyDescent="0.25">
      <c r="A6" t="s">
        <v>19</v>
      </c>
      <c r="B6">
        <v>9</v>
      </c>
      <c r="C6" t="s">
        <v>14</v>
      </c>
    </row>
    <row r="7" spans="1:7" x14ac:dyDescent="0.25">
      <c r="A7" t="s">
        <v>54</v>
      </c>
      <c r="B7">
        <v>2</v>
      </c>
      <c r="C7" t="s">
        <v>14</v>
      </c>
    </row>
    <row r="8" spans="1:7" x14ac:dyDescent="0.25">
      <c r="A8" t="s">
        <v>20</v>
      </c>
      <c r="B8">
        <v>3</v>
      </c>
      <c r="C8" t="s">
        <v>14</v>
      </c>
    </row>
    <row r="9" spans="1:7" x14ac:dyDescent="0.25">
      <c r="A9" t="s">
        <v>21</v>
      </c>
      <c r="B9">
        <v>50</v>
      </c>
      <c r="C9" t="s">
        <v>13</v>
      </c>
    </row>
    <row r="10" spans="1:7" x14ac:dyDescent="0.25">
      <c r="A10" t="s">
        <v>18</v>
      </c>
      <c r="B10" s="15">
        <f>(1-(1+0.01*(B6-B7-B8))^(-B9))/(0.01*(B6-B7-B8))</f>
        <v>21.482184616669013</v>
      </c>
    </row>
    <row r="12" spans="1:7" ht="17.399999999999999" thickBot="1" x14ac:dyDescent="0.35">
      <c r="A12" s="1" t="s">
        <v>153</v>
      </c>
      <c r="B12" s="1"/>
      <c r="C12" s="1"/>
      <c r="D12" s="1"/>
      <c r="E12" s="1"/>
      <c r="F12" s="1"/>
      <c r="G12" s="1"/>
    </row>
    <row r="13" spans="1:7" ht="14.4" thickTop="1" x14ac:dyDescent="0.25"/>
    <row r="14" spans="1:7" ht="14.4" thickBot="1" x14ac:dyDescent="0.3">
      <c r="A14" s="10" t="s">
        <v>134</v>
      </c>
      <c r="B14" s="56">
        <v>1</v>
      </c>
      <c r="C14" s="56">
        <v>2</v>
      </c>
      <c r="D14" s="56">
        <v>3</v>
      </c>
      <c r="E14" s="56">
        <v>4</v>
      </c>
      <c r="F14" s="10" t="s">
        <v>25</v>
      </c>
      <c r="G14" s="10"/>
    </row>
    <row r="15" spans="1:7" x14ac:dyDescent="0.25">
      <c r="A15" s="46" t="s">
        <v>9</v>
      </c>
      <c r="G15" s="47" t="s">
        <v>28</v>
      </c>
    </row>
    <row r="16" spans="1:7" ht="16.2" x14ac:dyDescent="0.25">
      <c r="A16" s="46" t="s">
        <v>64</v>
      </c>
      <c r="B16">
        <v>110</v>
      </c>
      <c r="C16">
        <v>77</v>
      </c>
      <c r="D16">
        <v>109</v>
      </c>
      <c r="E16">
        <v>110</v>
      </c>
      <c r="F16">
        <v>76</v>
      </c>
      <c r="G16" s="47" t="s">
        <v>29</v>
      </c>
    </row>
    <row r="17" spans="1:7" x14ac:dyDescent="0.25">
      <c r="A17" s="46" t="s">
        <v>15</v>
      </c>
      <c r="B17" s="53">
        <f>((B6-B7-B8)*0.01)/(1-(1+0.01*(B6-B7-B8))^(-'3. Åtgärder'!B8))</f>
        <v>4.6550200449541529E-2</v>
      </c>
      <c r="C17" s="53">
        <f>((B6-B7-B8)*0.01)/(1-(1+0.01*(B6-B7-B8))^(-'3. Åtgärder'!C8))</f>
        <v>4.6550200449541529E-2</v>
      </c>
      <c r="D17" s="53">
        <f>((B6-B7-B8)*0.01)/(1-(1+0.01*(B6-B7-B8))^(-'3. Åtgärder'!D8))</f>
        <v>5.0523489324422202E-2</v>
      </c>
      <c r="E17" s="53">
        <f>((B6-B7-B8)*0.01)/(1-(1+0.01*(B6-B7-B8))^(-'3. Åtgärder'!E8))</f>
        <v>6.401196278645456E-2</v>
      </c>
      <c r="G17" s="47"/>
    </row>
    <row r="18" spans="1:7" x14ac:dyDescent="0.25">
      <c r="A18" s="46" t="s">
        <v>16</v>
      </c>
      <c r="B18" s="31">
        <f>B17*'3. Åtgärder'!B7</f>
        <v>25276.758844101048</v>
      </c>
      <c r="C18" s="31">
        <f>C17*'3. Åtgärder'!C7</f>
        <v>30862.782898046033</v>
      </c>
      <c r="D18" s="31">
        <f>D17*'3. Åtgärder'!D7</f>
        <v>3637.6912313583985</v>
      </c>
      <c r="E18" s="31">
        <f>E17*'3. Åtgärder'!E7</f>
        <v>2579.6821002941188</v>
      </c>
      <c r="F18" s="31">
        <f>C18+D18+E18</f>
        <v>37080.15622969855</v>
      </c>
      <c r="G18" s="47" t="s">
        <v>12</v>
      </c>
    </row>
    <row r="19" spans="1:7" x14ac:dyDescent="0.25">
      <c r="A19" s="46" t="s">
        <v>7</v>
      </c>
      <c r="B19" s="31">
        <v>123000</v>
      </c>
      <c r="C19">
        <v>95900</v>
      </c>
      <c r="D19">
        <v>122000</v>
      </c>
      <c r="E19">
        <v>122000</v>
      </c>
      <c r="F19">
        <v>95000</v>
      </c>
      <c r="G19" s="47" t="s">
        <v>12</v>
      </c>
    </row>
    <row r="20" spans="1:7" x14ac:dyDescent="0.25">
      <c r="A20" s="46" t="s">
        <v>6</v>
      </c>
      <c r="B20" s="31">
        <v>25000</v>
      </c>
      <c r="C20">
        <v>25000</v>
      </c>
      <c r="D20">
        <v>25000</v>
      </c>
      <c r="E20">
        <v>25000</v>
      </c>
      <c r="F20">
        <v>25000</v>
      </c>
      <c r="G20" s="47" t="s">
        <v>12</v>
      </c>
    </row>
    <row r="21" spans="1:7" x14ac:dyDescent="0.25">
      <c r="A21" s="46" t="s">
        <v>17</v>
      </c>
      <c r="B21" s="31">
        <f>B18+B19+B20</f>
        <v>173276.75884410104</v>
      </c>
      <c r="C21" s="31">
        <f>C18+C19+C20</f>
        <v>151762.78289804602</v>
      </c>
      <c r="D21" s="31">
        <f>D18+D19+D20</f>
        <v>150637.69123135839</v>
      </c>
      <c r="E21" s="31">
        <f>E18+E19+E20</f>
        <v>149579.6821002941</v>
      </c>
      <c r="F21" s="31">
        <f>F18+F19+F20</f>
        <v>157080.15622969856</v>
      </c>
      <c r="G21" s="47" t="s">
        <v>12</v>
      </c>
    </row>
    <row r="22" spans="1:7" ht="14.4" thickBot="1" x14ac:dyDescent="0.3">
      <c r="A22" s="48" t="s">
        <v>32</v>
      </c>
      <c r="B22" s="24">
        <f>B10*B21</f>
        <v>3722363.3232670138</v>
      </c>
      <c r="C22" s="24">
        <f>C21*B10</f>
        <v>3260196.1201552832</v>
      </c>
      <c r="D22" s="24">
        <f>D21*B10</f>
        <v>3236026.6932608238</v>
      </c>
      <c r="E22" s="24">
        <f>E21*B10</f>
        <v>3213298.3457811791</v>
      </c>
      <c r="F22" s="54">
        <f>B10*F21</f>
        <v>3374424.9157415959</v>
      </c>
      <c r="G22" s="49" t="s">
        <v>11</v>
      </c>
    </row>
    <row r="24" spans="1:7" ht="19.8" thickBot="1" x14ac:dyDescent="0.4">
      <c r="A24" s="2"/>
      <c r="B24" s="2"/>
      <c r="C24" s="2"/>
      <c r="D24" s="2"/>
      <c r="E24" s="2"/>
      <c r="F24" s="2"/>
      <c r="G24" s="2"/>
    </row>
    <row r="25" spans="1:7" ht="14.4" thickTop="1" x14ac:dyDescent="0.25"/>
  </sheetData>
  <mergeCells count="1">
    <mergeCell ref="B2:G4"/>
  </mergeCell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Excel-verktyg</vt:lpstr>
      <vt:lpstr>Beskrivning</vt:lpstr>
      <vt:lpstr>Sammanfattning</vt:lpstr>
      <vt:lpstr>1. Samla in underlag</vt:lpstr>
      <vt:lpstr>2. Beräkna energiprestanda</vt:lpstr>
      <vt:lpstr>3. Åtgärder</vt:lpstr>
      <vt:lpstr>4. Analys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torunh</dc:creator>
  <cp:lastModifiedBy>Åse Haglund</cp:lastModifiedBy>
  <dcterms:created xsi:type="dcterms:W3CDTF">2012-01-24T20:36:10Z</dcterms:created>
  <dcterms:modified xsi:type="dcterms:W3CDTF">2017-07-18T09:01:48Z</dcterms:modified>
</cp:coreProperties>
</file>